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electionsnz.sharepoint.com/sites/CorporateServices-Finance/Shared Documents/Finance/Year Ending 30 June 2025 - FY2026/Karl Expenses/"/>
    </mc:Choice>
  </mc:AlternateContent>
  <xr:revisionPtr revIDLastSave="0" documentId="8_{8AF3840A-6B7C-480D-8684-04E19DC64809}" xr6:coauthVersionLast="47" xr6:coauthVersionMax="47" xr10:uidLastSave="{00000000-0000-0000-0000-000000000000}"/>
  <bookViews>
    <workbookView xWindow="-120" yWindow="-120" windowWidth="29040" windowHeight="15720" tabRatio="599" activeTab="5" xr2:uid="{00000000-000D-0000-FFFF-FFFF00000000}"/>
  </bookViews>
  <sheets>
    <sheet name="Guidance for agencies" sheetId="5" r:id="rId1"/>
    <sheet name="Summary and sign-off" sheetId="13" r:id="rId2"/>
    <sheet name="Travel" sheetId="1" r:id="rId3"/>
    <sheet name="Gifts and benefits" sheetId="4" r:id="rId4"/>
    <sheet name="Hospitality" sheetId="2" r:id="rId5"/>
    <sheet name="All other expenses" sheetId="3" r:id="rId6"/>
  </sheets>
  <externalReferences>
    <externalReference r:id="rId7"/>
  </externalReferences>
  <definedNames>
    <definedName name="_xlnm._FilterDatabase" localSheetId="5" hidden="1">'All other expenses'!$A$10:$E$24</definedName>
    <definedName name="_xlnm.Print_Area" localSheetId="5">'All other expenses'!$A$1:$E$30</definedName>
    <definedName name="_xlnm.Print_Area" localSheetId="3">'Gifts and benefits'!$A$1:$F$35</definedName>
    <definedName name="_xlnm.Print_Area" localSheetId="0">'Guidance for agencies'!$A$1:$A$58</definedName>
    <definedName name="_xlnm.Print_Area" localSheetId="4">Hospitality!$A$1:$E$24</definedName>
    <definedName name="_xlnm.Print_Area" localSheetId="1">'Summary and sign-off'!$A$1:$F$23</definedName>
    <definedName name="_xlnm.Print_Area" localSheetId="2">Travel!$A$1:$E$101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3" l="1"/>
  <c r="D27" i="3"/>
  <c r="E25" i="3"/>
  <c r="B15" i="3"/>
  <c r="C25" i="3"/>
  <c r="B25" i="3"/>
  <c r="B11" i="3"/>
  <c r="B12" i="3"/>
  <c r="B16" i="3"/>
  <c r="B24" i="3" s="1"/>
  <c r="B5" i="4"/>
  <c r="B90" i="1"/>
  <c r="B92" i="1"/>
  <c r="B30" i="1"/>
  <c r="B69" i="1"/>
  <c r="K30" i="1" l="1"/>
  <c r="J30" i="1"/>
  <c r="I30" i="1"/>
  <c r="H30" i="1"/>
  <c r="G30" i="1"/>
  <c r="F30" i="1"/>
  <c r="K29" i="1"/>
  <c r="J29" i="1"/>
  <c r="I29" i="1"/>
  <c r="H29" i="1"/>
  <c r="G29" i="1"/>
  <c r="F29" i="1"/>
  <c r="K28" i="1"/>
  <c r="J28" i="1"/>
  <c r="I28" i="1"/>
  <c r="H28" i="1"/>
  <c r="G28" i="1"/>
  <c r="F28" i="1"/>
  <c r="D24" i="4" l="1"/>
  <c r="C17" i="2"/>
  <c r="C69" i="1"/>
  <c r="C90" i="1"/>
  <c r="B6" i="13" l="1"/>
  <c r="E60" i="13"/>
  <c r="C60" i="13"/>
  <c r="C26" i="4"/>
  <c r="C25" i="4"/>
  <c r="B60" i="13" l="1"/>
  <c r="B59" i="13"/>
  <c r="D59" i="13"/>
  <c r="B58" i="13"/>
  <c r="D58" i="13"/>
  <c r="D57" i="13"/>
  <c r="B57" i="13"/>
  <c r="D56" i="13"/>
  <c r="B56" i="13"/>
  <c r="D55" i="13"/>
  <c r="B55" i="13"/>
  <c r="B2" i="4"/>
  <c r="B3" i="4"/>
  <c r="B2" i="3"/>
  <c r="B3" i="3"/>
  <c r="B2" i="2"/>
  <c r="B3" i="2"/>
  <c r="B2" i="1"/>
  <c r="B3" i="1"/>
  <c r="F58" i="13" l="1"/>
  <c r="D17" i="2" s="1"/>
  <c r="F60" i="13"/>
  <c r="E24" i="4" s="1"/>
  <c r="F59" i="13"/>
  <c r="D24" i="3" s="1"/>
  <c r="F57" i="13"/>
  <c r="D90" i="1" s="1"/>
  <c r="F56" i="13"/>
  <c r="D69" i="1" s="1"/>
  <c r="F55" i="13"/>
  <c r="C13" i="13"/>
  <c r="C12" i="13"/>
  <c r="C11" i="13"/>
  <c r="C16" i="13" l="1"/>
  <c r="C17" i="13"/>
  <c r="B4" i="4" l="1"/>
  <c r="B4" i="2"/>
  <c r="C15" i="13" l="1"/>
  <c r="F12" i="13" l="1"/>
  <c r="F11" i="13"/>
  <c r="F13" i="13" l="1"/>
  <c r="B17" i="13"/>
  <c r="B16" i="13"/>
  <c r="B15" i="13"/>
  <c r="B13" i="13" l="1"/>
  <c r="B17" i="2"/>
  <c r="B12" i="13" s="1"/>
  <c r="B11" i="13" l="1"/>
  <c r="B1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3"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<sst xmlns="http://schemas.openxmlformats.org/spreadsheetml/2006/main" count="497" uniqueCount="303">
  <si>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</si>
  <si>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</si>
  <si>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</si>
  <si>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</si>
  <si>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</si>
  <si>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</si>
  <si>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</si>
  <si>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</si>
  <si>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</si>
  <si>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</si>
  <si>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</si>
  <si>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</si>
  <si>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</si>
  <si>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</si>
  <si>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</si>
  <si>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</si>
  <si>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</si>
  <si>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</si>
  <si>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</si>
  <si>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</si>
  <si>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</si>
  <si>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</si>
  <si>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</si>
  <si>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</si>
  <si>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</si>
  <si>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</si>
  <si>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</si>
  <si>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</si>
  <si>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</si>
  <si>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</si>
  <si>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</si>
  <si>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</si>
  <si>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</si>
  <si>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</si>
  <si>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</si>
  <si>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</si>
  <si>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</si>
  <si>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</si>
  <si>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</si>
  <si>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</si>
  <si>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</si>
  <si>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</si>
  <si>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</si>
  <si>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</si>
  <si>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</si>
  <si>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</si>
  <si>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</si>
  <si>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</si>
  <si>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</si>
  <si>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</si>
  <si>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</si>
  <si>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</si>
  <si>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</si>
  <si>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Electoral Commission</t>
  </si>
  <si>
    <t>Chief Executive**</t>
  </si>
  <si>
    <t>Karl Le Quesne</t>
  </si>
  <si>
    <t>Disclosure period start***</t>
  </si>
  <si>
    <t>Disclosure period end***</t>
  </si>
  <si>
    <t>Agency totals check</t>
  </si>
  <si>
    <t>Chief Executive approval****</t>
  </si>
  <si>
    <t>This disclosure has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</si>
  <si>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</si>
  <si>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</si>
  <si>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</si>
  <si>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</si>
  <si>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</si>
  <si>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</si>
  <si>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</si>
  <si>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</si>
  <si>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</si>
  <si>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</si>
  <si>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</si>
  <si>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</si>
  <si>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</si>
  <si>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</si>
  <si>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</si>
  <si>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</si>
  <si>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</si>
  <si>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</si>
  <si>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</si>
  <si>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</si>
  <si>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</si>
  <si>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</si>
  <si>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</si>
  <si>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</si>
  <si>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</si>
  <si>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</si>
  <si>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</si>
  <si>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</si>
  <si>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</si>
  <si>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</si>
  <si>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</si>
  <si>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</si>
  <si>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</si>
  <si>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</si>
  <si>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</si>
  <si>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</si>
  <si>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</si>
  <si>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</si>
  <si>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</si>
  <si>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</si>
  <si>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</si>
  <si>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</si>
  <si>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</si>
  <si>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</si>
  <si>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</si>
  <si>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</si>
  <si>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</si>
  <si>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</si>
  <si>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</si>
  <si>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</si>
  <si>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</si>
  <si>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</si>
  <si>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</si>
  <si>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</si>
  <si>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</si>
  <si>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</si>
  <si>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</si>
  <si>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</si>
  <si>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</si>
  <si>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</si>
  <si>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</si>
  <si>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</si>
  <si>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</si>
  <si>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</si>
  <si>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Accommodation for CE whilst attending Four Countries Conference</t>
  </si>
  <si>
    <t>Hotel</t>
  </si>
  <si>
    <t>UK</t>
  </si>
  <si>
    <t>Breakfast items for CE whilst attending ECANZ meeting in Tasmania 19/2/26</t>
  </si>
  <si>
    <t>Meals</t>
  </si>
  <si>
    <t>Tasmania Australia</t>
  </si>
  <si>
    <t>Travel Charge for CE attending Four Countries Conference in UK</t>
  </si>
  <si>
    <t>Tube train</t>
  </si>
  <si>
    <t>Flights for CE attending Four Countries Conference in UK</t>
  </si>
  <si>
    <t>Flights</t>
  </si>
  <si>
    <t>Ticket issue fee for CE attending Four Countries Conference in UK</t>
  </si>
  <si>
    <t>Visa Fees for CE attending Four Countries Conference in UK</t>
  </si>
  <si>
    <t>Visa fee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</si>
  <si>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</si>
  <si>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</si>
  <si>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</si>
  <si>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Car Rental for traveling to Filming in Hataitai for Welcome Video for Voting Place staff</t>
  </si>
  <si>
    <t>Car rental</t>
  </si>
  <si>
    <t>Wellington</t>
  </si>
  <si>
    <t xml:space="preserve">Wellington </t>
  </si>
  <si>
    <t>Whangarei Auckland Wellington</t>
  </si>
  <si>
    <t>EC Board meeting Travel - February</t>
  </si>
  <si>
    <t>EC Board meeting Travel - June</t>
  </si>
  <si>
    <t>EC Board meeting Travel - March</t>
  </si>
  <si>
    <t>EC Board meeting Travel - May</t>
  </si>
  <si>
    <t>Flights for CE to travel from WLG to AKL to attend and present at Dararville Rotary Club 20 May 26</t>
  </si>
  <si>
    <t>Regional Visits to AKL w Board</t>
  </si>
  <si>
    <t>Auckland</t>
  </si>
  <si>
    <t xml:space="preserve">Ticket issue fee for booking flights for Simon Moore Chair EC Board to attend EC Board meeting - June </t>
  </si>
  <si>
    <t>Auckland Wellington Auckland</t>
  </si>
  <si>
    <t>Fuel for CE for rental car to attend Dargarville Rotary Club speaking event 20/5/26</t>
  </si>
  <si>
    <t>Petrol for the car rental</t>
  </si>
  <si>
    <t>Parua Bay Whangarei</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</si>
  <si>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</si>
  <si>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</si>
  <si>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</si>
  <si>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</si>
  <si>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from Meeting EC Board with Green Party Leader/s</t>
  </si>
  <si>
    <t>Taxi</t>
  </si>
  <si>
    <t>from Meeting EC Board with Minister Hon Paul Goldsmith back to office</t>
  </si>
  <si>
    <t>Simon Moore (Chair EC Board) from Meeting EC Board with Minister Hon Paul Goldsmith to WLG Airport</t>
  </si>
  <si>
    <t>to Meeting EC Board with Green Party Leader/s</t>
  </si>
  <si>
    <t>to Meeting EC Board with Minister Hon Paul Goldsmith</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</si>
  <si>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</si>
  <si>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</si>
  <si>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</si>
  <si>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</si>
  <si>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</si>
  <si>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</si>
  <si>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</si>
  <si>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</si>
  <si>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</si>
  <si>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</si>
  <si>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</si>
  <si>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</si>
  <si>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</si>
  <si>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</si>
  <si>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</si>
  <si>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</si>
  <si>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</si>
  <si>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</si>
  <si>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</si>
  <si>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Notes</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</si>
  <si>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</si>
  <si>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</si>
  <si>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</si>
  <si>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</si>
  <si>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Mark clearly if there is no information to disclose - provide a note to this effect in the 'Date' column (column A).</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</si>
  <si>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</si>
  <si>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</si>
  <si>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</si>
  <si>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</si>
  <si>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</si>
  <si>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</si>
  <si>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</si>
  <si>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</si>
  <si>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</si>
  <si>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</si>
  <si>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</si>
  <si>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</si>
  <si>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</si>
  <si>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Commission Iphone</t>
  </si>
  <si>
    <t>Commission surface pro</t>
  </si>
  <si>
    <t>Subscription</t>
  </si>
  <si>
    <t xml:space="preserve">Total other expenses </t>
  </si>
  <si>
    <t xml:space="preserve">Electoral Council of Australia and New Zealand (ECANZ) meeting </t>
  </si>
  <si>
    <t>Brisbane</t>
  </si>
  <si>
    <t>Confirmed in Air NZ invoice - May 2025</t>
  </si>
  <si>
    <t>Accommodation - Brisbane</t>
  </si>
  <si>
    <t>Accommodation</t>
  </si>
  <si>
    <t>Confirmed in Pcard transactions</t>
  </si>
  <si>
    <t xml:space="preserve">Meals </t>
  </si>
  <si>
    <t>Australia</t>
  </si>
  <si>
    <t>Confirmed in Pcard  and Expense Claim</t>
  </si>
  <si>
    <t>Airport transfer</t>
  </si>
  <si>
    <t>Taxi and public transport</t>
  </si>
  <si>
    <t>Airport Transfer</t>
  </si>
  <si>
    <t>Confirmed in Taxicharge statement</t>
  </si>
  <si>
    <t>Melbourne</t>
  </si>
  <si>
    <t>Confirmed in Air NZ invoice</t>
  </si>
  <si>
    <t>Accommodation - Melbourne</t>
  </si>
  <si>
    <t xml:space="preserve">Confirmed in Expense Claim PPI14105 </t>
  </si>
  <si>
    <t>Confirmed in Pcard transactions - Nov 2025</t>
  </si>
  <si>
    <t xml:space="preserve">Admin costs for credit of cancelled  Four Country trip to London </t>
  </si>
  <si>
    <t>Confirmed in Air NZ invoice - June &amp; Sept 2025</t>
  </si>
  <si>
    <t>EC Board meeting travel - July</t>
  </si>
  <si>
    <t xml:space="preserve">Wellington to Whangārei </t>
  </si>
  <si>
    <t>Confirmed in Air NZ invoice - June 2025</t>
  </si>
  <si>
    <t>EC Board/Minister meeting flight changes</t>
  </si>
  <si>
    <t>Whangārei -Wellington return</t>
  </si>
  <si>
    <t>I removed the GST PPI12590 (EC-KL-2025.07.03)</t>
  </si>
  <si>
    <t>Confirmed in Expense Claim PPI12992</t>
  </si>
  <si>
    <t>EC Board meeting travel - August</t>
  </si>
  <si>
    <t>Wellington to Whangārei  return</t>
  </si>
  <si>
    <t>Confirmed in Air NZ invoice - Aug  2025</t>
  </si>
  <si>
    <t xml:space="preserve">PNG delegation meeting </t>
  </si>
  <si>
    <t>Wellington to Auckland</t>
  </si>
  <si>
    <t>Taxi Wellington airport to home</t>
  </si>
  <si>
    <t>Confirmed in Taxicharge statement - Aug 2025</t>
  </si>
  <si>
    <t>Taxi  Auckland Airport to Ellerslie</t>
  </si>
  <si>
    <t>By-election - Tāmaki Makaurau</t>
  </si>
  <si>
    <t>Wellington to Auckland return</t>
  </si>
  <si>
    <t>Confirmed in Air NZ invoice - Aug &amp; Sept 2025</t>
  </si>
  <si>
    <t>By-election -Tāmaki Makaurau</t>
  </si>
  <si>
    <t xml:space="preserve">rental car </t>
  </si>
  <si>
    <t>Confirmed in Taxicharge statement - Sept 2025</t>
  </si>
  <si>
    <t>By-election -Tāmaki Makaurau - Wellington airport to home</t>
  </si>
  <si>
    <t>By-election - Tāmaki Makaurau - Auckland airport to Mangere</t>
  </si>
  <si>
    <t>meal</t>
  </si>
  <si>
    <t>Confirmed in Pcard transactions - Sept 2025</t>
  </si>
  <si>
    <t>EC Board meeting travel - September</t>
  </si>
  <si>
    <t>I removed the GST (EC-KL-2025-09-16)</t>
  </si>
  <si>
    <t>By-election - TM -lessons learned - cancelled flight due to JSC meeting scheduled-  service fee</t>
  </si>
  <si>
    <t>Confirmed in Air NZ invoice - Sept  2025</t>
  </si>
  <si>
    <t>EC Board meeting travel- October</t>
  </si>
  <si>
    <t>Whangārei  to Wellington</t>
  </si>
  <si>
    <t xml:space="preserve">EC Board meeting travel and Pianzea SOM </t>
  </si>
  <si>
    <t xml:space="preserve">Wellington Auckland Whangārei </t>
  </si>
  <si>
    <t>Confirmed in Air NZ invoice - Oct &amp; Sept  2025</t>
  </si>
  <si>
    <t>Pianzea Senior Officials Meeting</t>
  </si>
  <si>
    <t>Confirmed in Pcard transactions - Oct 2025</t>
  </si>
  <si>
    <t>Auckland to Waipuna Lodge for Pianzea SOM and home to Wellington airport</t>
  </si>
  <si>
    <t>Taxis</t>
  </si>
  <si>
    <t xml:space="preserve">Auckland and Wellington </t>
  </si>
  <si>
    <t>Confirmed in Taxicharge statement - Oct 2025</t>
  </si>
  <si>
    <t>EC Board meeting travel - November</t>
  </si>
  <si>
    <t>Confirmed in Air NZ invoice - Nov 2025</t>
  </si>
  <si>
    <t>Confirmed in Taxicharge statement - Nov 2025</t>
  </si>
  <si>
    <t>EC Board meeting with ex AEC Commissioner working on contract for the Commission</t>
  </si>
  <si>
    <t>Airport transfers - Board members and ex AEC Commissioner</t>
  </si>
  <si>
    <t>Wellington and Auckland</t>
  </si>
  <si>
    <t>Confirmed in Taxicharge statement - Dec 2025</t>
  </si>
  <si>
    <t>Meal</t>
  </si>
  <si>
    <t>Confirmed in Pcard transactions - Dec  2025</t>
  </si>
  <si>
    <t>EC Board meeting travel - December</t>
  </si>
  <si>
    <t>Meeting - EC Board with the Minister - National Office  to Parliament return</t>
  </si>
  <si>
    <t>Meeting - EC Board with the Minister  - National Office  to Parliament return</t>
  </si>
  <si>
    <t>Justice Select Committee - National Office  to Parliament return</t>
  </si>
  <si>
    <t>Justice Select Committee</t>
  </si>
  <si>
    <t>Board meeting at Parliament - Leader of the Labour party</t>
  </si>
  <si>
    <t>Board meeting at Parliament - Leader of the ACT party</t>
  </si>
  <si>
    <t>Ex Commissioner Australian Electoral Commission on contract to the NZEC</t>
  </si>
  <si>
    <t>Dinner for 3</t>
  </si>
  <si>
    <t>Confirmed from PPI13820  (EC-KL-2025-10-09)</t>
  </si>
  <si>
    <t>1 July 25- 30 June 2026</t>
  </si>
  <si>
    <t>(21 x 6 motnhs)Spark monthly</t>
  </si>
  <si>
    <t>(5 x 6 motnhs)Spark monthly</t>
  </si>
  <si>
    <t>Mobile international roaming - $30.00 each trip</t>
  </si>
  <si>
    <t>From Pcard transaction</t>
  </si>
  <si>
    <t>Screen and case cover for new Iphone</t>
  </si>
  <si>
    <t>Business cards</t>
  </si>
  <si>
    <t>From Excel Digital</t>
  </si>
  <si>
    <t>July 2025</t>
  </si>
  <si>
    <t>November 2025</t>
  </si>
  <si>
    <t>Magazine subscription</t>
  </si>
  <si>
    <t xml:space="preserve">Visa card monthly fee </t>
  </si>
  <si>
    <t>Sim card for surfacepro only activated out of WIFI range excl GST</t>
  </si>
  <si>
    <t xml:space="preserve">Mobile phone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</si>
</sst>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quot;$&quot;* #,##0.00_-;_-&quot;$&quot;* &quot;-&quot;??_-;_-@_-"/>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41" x14ac:knownFonts="1">
    <font>
      <sz val="10"/>
      <color theme="1"/>
      <name val="Arial"/>
      <family val="2"/>
    </font>
    <font>
      <sz val="11"/>
      <color theme="1"/>
      <name val="Calibri"/>
      <family val="2"/>
      <scheme val="minor"/>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1"/>
      <color rgb="FF006100"/>
      <name val="Calibri"/>
      <family val="2"/>
      <scheme val="minor"/>
    </font>
    <font>
      <sz val="12"/>
      <name val="Arial"/>
      <family val="2"/>
    </font>
    <font>
      <sz val="8"/>
      <name val="Arial"/>
      <family val="2"/>
    </font>
    <font>
      <sz val="11"/>
      <color rgb="FF212121"/>
      <name val="Calibri"/>
      <family val="2"/>
      <scheme val="minor"/>
    </font>
  </fonts>
  <fills count="14">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6EFCE"/>
      </patternFill>
    </fill>
    <fill>
      <patternFill patternType="solid">
        <fgColor rgb="FFF6F7F8"/>
        <bgColor indexed="64"/>
      </patternFill>
    </fill>
  </fills>
  <borders count="13">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thin">
        <color indexed="64"/>
      </left>
      <right/>
      <top style="thin">
        <color indexed="64"/>
      </top>
      <bottom style="thin">
        <color indexed="64"/>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5">
    <xf numFmtId="0" fontId="0" fillId="0" borderId="0"/>
    <xf numFmtId="0" fontId="11" fillId="0" borderId="0" applyNumberFormat="0" applyFill="0" applyBorder="0" applyAlignment="0" applyProtection="0"/>
    <xf numFmtId="165" fontId="24" fillId="0" borderId="0" applyFont="0" applyFill="0" applyBorder="0" applyAlignment="0" applyProtection="0"/>
    <xf numFmtId="0" fontId="37" fillId="12" borderId="0" applyNumberFormat="0" applyBorder="0" applyAlignment="0" applyProtection="0"/>
    <xf numFmtId="0" fontId="1" fillId="0" borderId="0"/>
  </cellStyleXfs>
  <cellXfs count="176">
    <xf numFmtId="0" fontId="0" fillId="0" borderId="0" xfId="0"/>
    <xf numFmtId="0" fontId="0" fillId="0" borderId="0" xfId="0" applyProtection="1">
      <protection locked="0"/>
    </xf>
    <xf numFmtId="0" fontId="19" fillId="2" borderId="0" xfId="0" applyFont="1" applyFill="1" applyAlignment="1">
      <alignment vertical="center" wrapText="1" readingOrder="1"/>
    </xf>
    <xf numFmtId="0" fontId="0" fillId="5" borderId="0" xfId="0" applyFill="1" applyAlignment="1">
      <alignment wrapText="1"/>
    </xf>
    <xf numFmtId="0" fontId="19" fillId="0" borderId="0" xfId="0" applyFont="1" applyAlignment="1">
      <alignment vertical="center" wrapText="1" readingOrder="1"/>
    </xf>
    <xf numFmtId="0" fontId="18" fillId="0" borderId="0" xfId="0" applyFont="1" applyAlignment="1">
      <alignment vertical="center" wrapText="1" readingOrder="1"/>
    </xf>
    <xf numFmtId="0" fontId="22" fillId="0" borderId="0" xfId="0" applyFont="1" applyAlignment="1">
      <alignment vertical="center" wrapText="1" readingOrder="1"/>
    </xf>
    <xf numFmtId="0" fontId="22" fillId="0" borderId="3" xfId="0" applyFont="1" applyBorder="1" applyAlignment="1">
      <alignment vertical="center" wrapText="1" readingOrder="1"/>
    </xf>
    <xf numFmtId="0" fontId="32" fillId="0" borderId="3" xfId="0" applyFont="1" applyBorder="1" applyAlignment="1">
      <alignment horizontal="left" vertical="center" wrapText="1" indent="2" readingOrder="1"/>
    </xf>
    <xf numFmtId="0" fontId="0" fillId="4" borderId="0" xfId="0" applyFill="1"/>
    <xf numFmtId="0" fontId="0" fillId="5" borderId="0" xfId="0" applyFill="1"/>
    <xf numFmtId="0" fontId="5" fillId="6" borderId="0" xfId="0" applyFont="1" applyFill="1"/>
    <xf numFmtId="0" fontId="5" fillId="6" borderId="0" xfId="0" applyFont="1" applyFill="1" applyAlignment="1">
      <alignment wrapText="1"/>
    </xf>
    <xf numFmtId="0" fontId="27" fillId="0" borderId="0" xfId="0" applyFont="1"/>
    <xf numFmtId="166" fontId="26" fillId="0" borderId="0" xfId="0" applyNumberFormat="1" applyFont="1" applyAlignment="1">
      <alignment vertical="center" wrapText="1"/>
    </xf>
    <xf numFmtId="0" fontId="20" fillId="0" borderId="0" xfId="0" applyFont="1" applyAlignment="1">
      <alignment horizontal="center" vertical="center" wrapText="1"/>
    </xf>
    <xf numFmtId="0" fontId="0" fillId="0" borderId="0" xfId="0" applyAlignment="1">
      <alignment wrapText="1"/>
    </xf>
    <xf numFmtId="0" fontId="5" fillId="0" borderId="0" xfId="0" applyFont="1" applyAlignment="1">
      <alignment wrapText="1"/>
    </xf>
    <xf numFmtId="0" fontId="2" fillId="0" borderId="0" xfId="0" applyFont="1" applyAlignment="1">
      <alignment wrapText="1"/>
    </xf>
    <xf numFmtId="0" fontId="0" fillId="0" borderId="0" xfId="0" applyAlignment="1">
      <alignment vertical="center"/>
    </xf>
    <xf numFmtId="0" fontId="5" fillId="0" borderId="0" xfId="0" applyFont="1"/>
    <xf numFmtId="0" fontId="0" fillId="0" borderId="0" xfId="0" applyAlignment="1">
      <alignment horizontal="justify" vertical="center"/>
    </xf>
    <xf numFmtId="0" fontId="15" fillId="0" borderId="0" xfId="0" applyFont="1" applyAlignment="1">
      <alignment vertical="center" wrapText="1" readingOrder="1"/>
    </xf>
    <xf numFmtId="0" fontId="21"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vertical="center" wrapText="1"/>
    </xf>
    <xf numFmtId="0" fontId="3" fillId="0" borderId="0" xfId="0" applyFont="1" applyAlignment="1">
      <alignment wrapText="1"/>
    </xf>
    <xf numFmtId="0" fontId="20" fillId="3" borderId="0" xfId="0" applyFont="1" applyFill="1" applyAlignment="1">
      <alignment vertical="center" wrapText="1" readingOrder="1"/>
    </xf>
    <xf numFmtId="0" fontId="17" fillId="3" borderId="0" xfId="0" applyFont="1" applyFill="1"/>
    <xf numFmtId="1" fontId="22" fillId="0" borderId="5" xfId="0" applyNumberFormat="1" applyFont="1" applyBorder="1" applyAlignment="1">
      <alignment horizontal="center" vertical="center" wrapText="1"/>
    </xf>
    <xf numFmtId="0" fontId="16" fillId="0" borderId="0" xfId="0" applyFont="1" applyAlignment="1">
      <alignment vertical="center"/>
    </xf>
    <xf numFmtId="1" fontId="18" fillId="0" borderId="0" xfId="0" applyNumberFormat="1" applyFont="1" applyAlignment="1">
      <alignment horizontal="center" vertical="center" wrapText="1"/>
    </xf>
    <xf numFmtId="165" fontId="18" fillId="0" borderId="0" xfId="2" applyFont="1" applyFill="1" applyBorder="1" applyAlignment="1" applyProtection="1">
      <alignment vertical="center" wrapText="1" readingOrder="1"/>
    </xf>
    <xf numFmtId="0" fontId="16" fillId="0" borderId="0" xfId="0" applyFont="1" applyAlignment="1">
      <alignment vertical="center" wrapText="1"/>
    </xf>
    <xf numFmtId="0" fontId="0" fillId="5" borderId="0" xfId="0" applyFill="1" applyAlignment="1">
      <alignment horizontal="left" vertical="top"/>
    </xf>
    <xf numFmtId="0" fontId="19" fillId="2" borderId="0" xfId="0" applyFont="1" applyFill="1" applyAlignment="1">
      <alignment horizontal="center" vertical="center"/>
    </xf>
    <xf numFmtId="0" fontId="28" fillId="0" borderId="0" xfId="0" applyFont="1" applyAlignment="1">
      <alignment horizontal="center"/>
    </xf>
    <xf numFmtId="0" fontId="12" fillId="0" borderId="0" xfId="0" applyFont="1" applyAlignment="1">
      <alignment vertical="center"/>
    </xf>
    <xf numFmtId="0" fontId="20" fillId="2" borderId="0" xfId="0" applyFont="1" applyFill="1" applyAlignment="1">
      <alignment horizontal="justify" vertical="center"/>
    </xf>
    <xf numFmtId="0" fontId="8" fillId="0" borderId="0" xfId="0" applyFont="1" applyAlignment="1">
      <alignment vertical="center"/>
    </xf>
    <xf numFmtId="0" fontId="8" fillId="0" borderId="0" xfId="0" applyFont="1" applyAlignment="1">
      <alignment vertical="center" wrapText="1"/>
    </xf>
    <xf numFmtId="0" fontId="12" fillId="0" borderId="0" xfId="0" applyFont="1" applyAlignment="1">
      <alignment horizontal="justify" vertical="center"/>
    </xf>
    <xf numFmtId="0" fontId="8" fillId="0" borderId="0" xfId="0" applyFont="1" applyAlignment="1">
      <alignment horizontal="justify" vertical="center"/>
    </xf>
    <xf numFmtId="0" fontId="20" fillId="3" borderId="0" xfId="0" applyFont="1" applyFill="1" applyAlignment="1">
      <alignment horizontal="justify" vertical="center"/>
    </xf>
    <xf numFmtId="0" fontId="12" fillId="0" borderId="0" xfId="1" applyFont="1" applyAlignment="1" applyProtection="1">
      <alignment horizontal="justify" vertical="center"/>
    </xf>
    <xf numFmtId="0" fontId="12" fillId="0" borderId="0" xfId="0" applyFont="1" applyAlignment="1">
      <alignment horizontal="left" vertical="center" wrapText="1"/>
    </xf>
    <xf numFmtId="0" fontId="13" fillId="0" borderId="0" xfId="1" applyFont="1" applyAlignment="1" applyProtection="1">
      <alignment vertical="center"/>
    </xf>
    <xf numFmtId="0" fontId="13" fillId="0" borderId="0" xfId="1" applyFont="1" applyAlignment="1" applyProtection="1">
      <alignment horizontal="justify" vertical="center"/>
    </xf>
    <xf numFmtId="0" fontId="12" fillId="9" borderId="0" xfId="1" applyFont="1" applyFill="1" applyAlignment="1" applyProtection="1">
      <alignment horizontal="justify" vertical="center"/>
    </xf>
    <xf numFmtId="0" fontId="12" fillId="0" borderId="0" xfId="0" applyFont="1" applyAlignment="1">
      <alignment horizontal="center" vertical="center"/>
    </xf>
    <xf numFmtId="0" fontId="20" fillId="3" borderId="0" xfId="0" applyFont="1" applyFill="1" applyAlignment="1">
      <alignment vertical="center" readingOrder="1"/>
    </xf>
    <xf numFmtId="0" fontId="34" fillId="0" borderId="0" xfId="0" applyFont="1"/>
    <xf numFmtId="166" fontId="20" fillId="8" borderId="0" xfId="0" applyNumberFormat="1" applyFont="1" applyFill="1" applyAlignment="1">
      <alignment horizontal="left" vertical="center" wrapText="1"/>
    </xf>
    <xf numFmtId="1" fontId="20" fillId="8" borderId="0" xfId="0" applyNumberFormat="1" applyFont="1" applyFill="1" applyAlignment="1">
      <alignment horizontal="center" vertical="center" wrapText="1"/>
    </xf>
    <xf numFmtId="164" fontId="0" fillId="0" borderId="0" xfId="0" applyNumberFormat="1" applyAlignment="1">
      <alignment wrapText="1"/>
    </xf>
    <xf numFmtId="164" fontId="20" fillId="3" borderId="0" xfId="0" applyNumberFormat="1" applyFont="1" applyFill="1" applyAlignment="1">
      <alignment vertical="center"/>
    </xf>
    <xf numFmtId="164" fontId="22" fillId="0" borderId="4" xfId="2" applyNumberFormat="1" applyFont="1" applyFill="1" applyBorder="1" applyAlignment="1" applyProtection="1">
      <alignment vertical="center" wrapText="1" readingOrder="1"/>
    </xf>
    <xf numFmtId="164" fontId="22" fillId="0" borderId="0" xfId="2" applyNumberFormat="1" applyFont="1" applyFill="1" applyBorder="1" applyAlignment="1" applyProtection="1">
      <alignment vertical="center" wrapText="1" readingOrder="1"/>
    </xf>
    <xf numFmtId="164" fontId="32" fillId="0" borderId="4" xfId="2" applyNumberFormat="1" applyFont="1" applyFill="1" applyBorder="1" applyAlignment="1" applyProtection="1">
      <alignment vertical="center" wrapText="1" readingOrder="1"/>
    </xf>
    <xf numFmtId="164" fontId="20" fillId="3" borderId="0" xfId="0" applyNumberFormat="1" applyFont="1" applyFill="1" applyAlignment="1">
      <alignment vertical="center" wrapText="1" readingOrder="1"/>
    </xf>
    <xf numFmtId="0" fontId="0" fillId="4" borderId="0" xfId="0" applyFill="1" applyAlignment="1">
      <alignment wrapText="1"/>
    </xf>
    <xf numFmtId="0" fontId="7" fillId="4" borderId="0" xfId="0" applyFont="1" applyFill="1" applyAlignment="1">
      <alignment wrapText="1"/>
    </xf>
    <xf numFmtId="0" fontId="13" fillId="0" borderId="0" xfId="1" applyFont="1" applyFill="1" applyAlignment="1" applyProtection="1">
      <alignment horizontal="justify" vertical="center"/>
    </xf>
    <xf numFmtId="0" fontId="16" fillId="0" borderId="5" xfId="2" applyNumberFormat="1" applyFont="1" applyFill="1" applyBorder="1" applyAlignment="1" applyProtection="1">
      <alignment horizontal="center" vertical="center" wrapText="1" readingOrder="1"/>
    </xf>
    <xf numFmtId="0" fontId="16" fillId="0" borderId="0" xfId="2" applyNumberFormat="1" applyFont="1" applyFill="1" applyBorder="1" applyAlignment="1" applyProtection="1">
      <alignment horizontal="center" vertical="center" wrapText="1" readingOrder="1"/>
    </xf>
    <xf numFmtId="0" fontId="33" fillId="0" borderId="5" xfId="2" applyNumberFormat="1" applyFont="1" applyFill="1" applyBorder="1" applyAlignment="1" applyProtection="1">
      <alignment horizontal="center" vertical="center" wrapText="1" readingOrder="1"/>
    </xf>
    <xf numFmtId="0" fontId="21" fillId="0" borderId="0" xfId="0" applyFont="1" applyAlignment="1">
      <alignment horizontal="center" wrapText="1"/>
    </xf>
    <xf numFmtId="0" fontId="36" fillId="3" borderId="0" xfId="0" applyFont="1" applyFill="1" applyAlignment="1">
      <alignment horizontal="center" vertical="center" readingOrder="1"/>
    </xf>
    <xf numFmtId="0" fontId="21" fillId="3" borderId="0" xfId="0" applyFont="1" applyFill="1" applyAlignment="1">
      <alignment vertical="center"/>
    </xf>
    <xf numFmtId="164" fontId="21" fillId="3" borderId="0" xfId="0" applyNumberFormat="1" applyFont="1" applyFill="1" applyAlignment="1">
      <alignment vertical="center"/>
    </xf>
    <xf numFmtId="0" fontId="5" fillId="4" borderId="0" xfId="0" applyFont="1" applyFill="1" applyAlignment="1">
      <alignment wrapText="1"/>
    </xf>
    <xf numFmtId="0" fontId="5"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5"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5" fillId="5" borderId="0" xfId="0" applyFont="1" applyFill="1" applyAlignment="1">
      <alignment horizontal="center" vertical="top"/>
    </xf>
    <xf numFmtId="1" fontId="5" fillId="5" borderId="0" xfId="0" applyNumberFormat="1" applyFont="1" applyFill="1" applyAlignment="1">
      <alignment horizontal="center"/>
    </xf>
    <xf numFmtId="0" fontId="5" fillId="4" borderId="0" xfId="0" applyFont="1" applyFill="1" applyAlignment="1">
      <alignment horizontal="center" wrapText="1"/>
    </xf>
    <xf numFmtId="0" fontId="5" fillId="5" borderId="0" xfId="0" applyFont="1" applyFill="1" applyAlignment="1">
      <alignment horizontal="center" wrapText="1"/>
    </xf>
    <xf numFmtId="0" fontId="19" fillId="3" borderId="0" xfId="0" applyFont="1" applyFill="1" applyAlignment="1">
      <alignment vertical="center" wrapText="1" readingOrder="1"/>
    </xf>
    <xf numFmtId="165" fontId="19" fillId="3" borderId="0" xfId="2" applyFont="1" applyFill="1" applyBorder="1" applyAlignment="1" applyProtection="1">
      <alignment horizontal="center" vertical="center" wrapText="1" readingOrder="1"/>
    </xf>
    <xf numFmtId="165" fontId="19" fillId="0" borderId="0" xfId="2" applyFont="1" applyFill="1" applyBorder="1" applyAlignment="1" applyProtection="1">
      <alignment horizontal="center" vertical="center" wrapText="1" readingOrder="1"/>
    </xf>
    <xf numFmtId="0" fontId="19" fillId="7" borderId="0" xfId="0" applyFont="1" applyFill="1" applyAlignment="1">
      <alignment vertical="center" wrapText="1" readingOrder="1"/>
    </xf>
    <xf numFmtId="165" fontId="19" fillId="7" borderId="0" xfId="2" applyFont="1" applyFill="1" applyBorder="1" applyAlignment="1" applyProtection="1">
      <alignment horizontal="center" vertical="center" wrapText="1" readingOrder="1"/>
    </xf>
    <xf numFmtId="0" fontId="21" fillId="0" borderId="0" xfId="0" applyFont="1" applyAlignment="1">
      <alignment wrapText="1"/>
    </xf>
    <xf numFmtId="0" fontId="17" fillId="0" borderId="0" xfId="0" applyFont="1"/>
    <xf numFmtId="0" fontId="13" fillId="9" borderId="0" xfId="1" applyFont="1" applyFill="1" applyAlignment="1" applyProtection="1">
      <alignment vertical="center" wrapText="1"/>
    </xf>
    <xf numFmtId="167" fontId="16" fillId="10" borderId="3" xfId="0" applyNumberFormat="1" applyFont="1" applyFill="1" applyBorder="1" applyAlignment="1" applyProtection="1">
      <alignment vertical="center"/>
      <protection locked="0"/>
    </xf>
    <xf numFmtId="164" fontId="16" fillId="10" borderId="4" xfId="0" applyNumberFormat="1" applyFont="1" applyFill="1" applyBorder="1" applyAlignment="1" applyProtection="1">
      <alignment vertical="center" wrapText="1"/>
      <protection locked="0"/>
    </xf>
    <xf numFmtId="167" fontId="16"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6" fillId="10" borderId="4" xfId="0" applyFont="1" applyFill="1" applyBorder="1" applyAlignment="1" applyProtection="1">
      <alignment horizontal="left" vertical="center" wrapText="1"/>
      <protection locked="0"/>
    </xf>
    <xf numFmtId="164" fontId="16" fillId="10" borderId="4" xfId="0" applyNumberFormat="1" applyFont="1" applyFill="1" applyBorder="1" applyAlignment="1" applyProtection="1">
      <alignment horizontal="right" vertical="center" wrapText="1"/>
      <protection locked="0"/>
    </xf>
    <xf numFmtId="0" fontId="11" fillId="0" borderId="0" xfId="1" applyFill="1" applyAlignment="1">
      <alignment wrapText="1"/>
    </xf>
    <xf numFmtId="0" fontId="21" fillId="3" borderId="0" xfId="0" applyFont="1" applyFill="1" applyAlignment="1">
      <alignment horizontal="left" vertical="center" wrapText="1"/>
    </xf>
    <xf numFmtId="0" fontId="20" fillId="3" borderId="0" xfId="0" applyFont="1" applyFill="1" applyAlignment="1">
      <alignment horizontal="left" vertical="center" readingOrder="1"/>
    </xf>
    <xf numFmtId="166" fontId="20" fillId="3" borderId="0" xfId="0" applyNumberFormat="1" applyFont="1" applyFill="1" applyAlignment="1">
      <alignment horizontal="left" vertical="center" wrapText="1"/>
    </xf>
    <xf numFmtId="1" fontId="20" fillId="3" borderId="0" xfId="0" applyNumberFormat="1" applyFont="1" applyFill="1" applyAlignment="1">
      <alignment horizontal="center" vertical="center" wrapText="1"/>
    </xf>
    <xf numFmtId="166" fontId="36" fillId="3" borderId="0" xfId="0" applyNumberFormat="1" applyFont="1" applyFill="1" applyAlignment="1">
      <alignment horizontal="center" vertical="center" wrapText="1"/>
    </xf>
    <xf numFmtId="0" fontId="35" fillId="11" borderId="7" xfId="0" applyFont="1" applyFill="1" applyBorder="1" applyAlignment="1">
      <alignment horizontal="center" vertical="center" wrapText="1"/>
    </xf>
    <xf numFmtId="167" fontId="16" fillId="11" borderId="3" xfId="0" applyNumberFormat="1" applyFont="1" applyFill="1" applyBorder="1" applyAlignment="1" applyProtection="1">
      <alignment vertical="center"/>
      <protection locked="0"/>
    </xf>
    <xf numFmtId="164" fontId="16" fillId="11" borderId="4" xfId="0" applyNumberFormat="1" applyFont="1" applyFill="1" applyBorder="1" applyAlignment="1" applyProtection="1">
      <alignment vertical="center" wrapText="1"/>
      <protection locked="0"/>
    </xf>
    <xf numFmtId="167" fontId="16"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6" fillId="11" borderId="4" xfId="0" applyFont="1" applyFill="1" applyBorder="1" applyAlignment="1" applyProtection="1">
      <alignment horizontal="left" vertical="center" wrapText="1"/>
      <protection locked="0"/>
    </xf>
    <xf numFmtId="164" fontId="16"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6" fillId="3" borderId="0" xfId="0" applyFont="1" applyFill="1" applyAlignment="1">
      <alignment horizontal="center" vertical="center" wrapText="1"/>
    </xf>
    <xf numFmtId="15" fontId="0" fillId="0" borderId="8" xfId="0" applyNumberFormat="1" applyBorder="1" applyAlignment="1" applyProtection="1">
      <alignment horizontal="center" wrapText="1"/>
      <protection locked="0"/>
    </xf>
    <xf numFmtId="166" fontId="0" fillId="0" borderId="0" xfId="0" applyNumberFormat="1" applyAlignment="1" applyProtection="1">
      <alignment horizontal="center" wrapText="1"/>
      <protection locked="0"/>
    </xf>
    <xf numFmtId="0" fontId="0" fillId="0" borderId="0" xfId="0" applyAlignment="1" applyProtection="1">
      <alignment vertical="center" wrapText="1"/>
      <protection locked="0"/>
    </xf>
    <xf numFmtId="0" fontId="16" fillId="11" borderId="5" xfId="0" applyFont="1" applyFill="1" applyBorder="1" applyAlignment="1" applyProtection="1">
      <alignment vertical="center" wrapText="1"/>
      <protection locked="0"/>
    </xf>
    <xf numFmtId="167" fontId="16" fillId="11" borderId="7" xfId="0" applyNumberFormat="1" applyFont="1" applyFill="1" applyBorder="1" applyAlignment="1" applyProtection="1">
      <alignment vertical="center"/>
      <protection locked="0"/>
    </xf>
    <xf numFmtId="165" fontId="0" fillId="11" borderId="7" xfId="2" applyFont="1" applyFill="1" applyBorder="1" applyProtection="1">
      <protection locked="0"/>
    </xf>
    <xf numFmtId="0" fontId="0" fillId="11" borderId="7" xfId="0" applyFill="1" applyBorder="1" applyProtection="1">
      <protection locked="0"/>
    </xf>
    <xf numFmtId="0" fontId="16" fillId="11" borderId="7" xfId="0" applyFont="1" applyFill="1" applyBorder="1" applyAlignment="1" applyProtection="1">
      <alignment vertical="center" wrapText="1"/>
      <protection locked="0"/>
    </xf>
    <xf numFmtId="16" fontId="0" fillId="11" borderId="7" xfId="0" applyNumberFormat="1" applyFill="1" applyBorder="1" applyProtection="1">
      <protection locked="0"/>
    </xf>
    <xf numFmtId="167" fontId="12" fillId="11" borderId="3" xfId="0" applyNumberFormat="1" applyFont="1" applyFill="1" applyBorder="1" applyAlignment="1" applyProtection="1">
      <alignment vertical="center"/>
      <protection locked="0"/>
    </xf>
    <xf numFmtId="165" fontId="12" fillId="11" borderId="4" xfId="2" applyFont="1" applyFill="1" applyBorder="1" applyAlignment="1" applyProtection="1">
      <alignment vertical="center" wrapText="1"/>
      <protection locked="0"/>
    </xf>
    <xf numFmtId="0" fontId="8" fillId="11" borderId="4" xfId="0" applyFont="1" applyFill="1" applyBorder="1" applyAlignment="1" applyProtection="1">
      <alignment vertical="center" wrapText="1"/>
      <protection locked="0"/>
    </xf>
    <xf numFmtId="0" fontId="8" fillId="11" borderId="5" xfId="0" applyFont="1" applyFill="1" applyBorder="1" applyAlignment="1" applyProtection="1">
      <alignment vertical="center" wrapText="1"/>
      <protection locked="0"/>
    </xf>
    <xf numFmtId="167" fontId="0" fillId="11" borderId="7" xfId="0" applyNumberFormat="1" applyFill="1" applyBorder="1" applyProtection="1">
      <protection locked="0"/>
    </xf>
    <xf numFmtId="0" fontId="36" fillId="3" borderId="0" xfId="0" applyFont="1" applyFill="1" applyAlignment="1">
      <alignment horizontal="center" vertical="center" wrapText="1" readingOrder="1"/>
    </xf>
    <xf numFmtId="165" fontId="12" fillId="11" borderId="4" xfId="3" applyNumberFormat="1" applyFont="1" applyFill="1" applyBorder="1" applyAlignment="1" applyProtection="1">
      <alignment vertical="center" wrapText="1"/>
      <protection locked="0"/>
    </xf>
    <xf numFmtId="0" fontId="12" fillId="11" borderId="4" xfId="3" applyFont="1" applyFill="1" applyBorder="1" applyAlignment="1" applyProtection="1">
      <alignment vertical="center" wrapText="1"/>
      <protection locked="0"/>
    </xf>
    <xf numFmtId="0" fontId="12" fillId="11" borderId="5" xfId="3" applyFont="1" applyFill="1" applyBorder="1" applyAlignment="1" applyProtection="1">
      <alignment vertical="center" wrapText="1"/>
      <protection locked="0"/>
    </xf>
    <xf numFmtId="167" fontId="12" fillId="11" borderId="3" xfId="3" applyNumberFormat="1" applyFont="1" applyFill="1" applyBorder="1" applyAlignment="1" applyProtection="1">
      <alignment vertical="center"/>
      <protection locked="0"/>
    </xf>
    <xf numFmtId="0" fontId="16" fillId="11" borderId="0" xfId="3" applyFont="1" applyFill="1"/>
    <xf numFmtId="0" fontId="16" fillId="11" borderId="7" xfId="3" applyFont="1" applyFill="1" applyBorder="1" applyAlignment="1">
      <alignment wrapText="1"/>
    </xf>
    <xf numFmtId="167" fontId="12" fillId="11" borderId="3" xfId="3" applyNumberFormat="1" applyFont="1" applyFill="1" applyBorder="1" applyAlignment="1" applyProtection="1">
      <alignment horizontal="left" vertical="top" wrapText="1"/>
      <protection locked="0"/>
    </xf>
    <xf numFmtId="165" fontId="0" fillId="11" borderId="9" xfId="2" applyFont="1" applyFill="1" applyBorder="1" applyProtection="1">
      <protection locked="0"/>
    </xf>
    <xf numFmtId="165" fontId="0" fillId="9" borderId="7" xfId="2" applyFont="1" applyFill="1" applyBorder="1" applyProtection="1">
      <protection locked="0"/>
    </xf>
    <xf numFmtId="165" fontId="12" fillId="9" borderId="4" xfId="2" applyFont="1" applyFill="1" applyBorder="1" applyAlignment="1" applyProtection="1">
      <alignment vertical="center" wrapText="1"/>
      <protection locked="0"/>
    </xf>
    <xf numFmtId="0" fontId="40" fillId="13" borderId="0" xfId="4" applyFont="1" applyFill="1" applyAlignment="1">
      <alignment horizontal="left" vertical="center" wrapText="1"/>
    </xf>
    <xf numFmtId="0" fontId="40" fillId="13" borderId="0" xfId="4" applyFont="1" applyFill="1" applyAlignment="1">
      <alignment horizontal="left" vertical="center"/>
    </xf>
    <xf numFmtId="4" fontId="40" fillId="13" borderId="0" xfId="4" applyNumberFormat="1" applyFont="1" applyFill="1" applyAlignment="1">
      <alignment horizontal="left" vertical="center"/>
    </xf>
    <xf numFmtId="4" fontId="40" fillId="13" borderId="0" xfId="4" applyNumberFormat="1" applyFont="1" applyFill="1" applyAlignment="1">
      <alignment horizontal="right" vertical="center"/>
    </xf>
    <xf numFmtId="0" fontId="40" fillId="13" borderId="10" xfId="4" applyFont="1" applyFill="1" applyBorder="1" applyAlignment="1">
      <alignment horizontal="left" vertical="center"/>
    </xf>
    <xf numFmtId="0" fontId="40" fillId="13" borderId="11" xfId="4" applyFont="1" applyFill="1" applyBorder="1" applyAlignment="1">
      <alignment horizontal="left" vertical="center" wrapText="1"/>
    </xf>
    <xf numFmtId="0" fontId="40" fillId="13" borderId="11" xfId="4" applyFont="1" applyFill="1" applyBorder="1" applyAlignment="1">
      <alignment horizontal="left" vertical="center"/>
    </xf>
    <xf numFmtId="4" fontId="40" fillId="13" borderId="11" xfId="4" applyNumberFormat="1" applyFont="1" applyFill="1" applyBorder="1" applyAlignment="1">
      <alignment horizontal="left" vertical="center"/>
    </xf>
    <xf numFmtId="4" fontId="40" fillId="13" borderId="11" xfId="4" applyNumberFormat="1" applyFont="1" applyFill="1" applyBorder="1" applyAlignment="1">
      <alignment horizontal="right" vertical="center"/>
    </xf>
    <xf numFmtId="0" fontId="40" fillId="13" borderId="12" xfId="4" applyFont="1" applyFill="1" applyBorder="1" applyAlignment="1">
      <alignment horizontal="left" vertical="center"/>
    </xf>
    <xf numFmtId="44" fontId="0" fillId="9" borderId="0" xfId="0" applyNumberFormat="1" applyFill="1"/>
    <xf numFmtId="0" fontId="16" fillId="11" borderId="7" xfId="3" applyFont="1" applyFill="1" applyBorder="1"/>
    <xf numFmtId="167" fontId="12" fillId="11" borderId="3" xfId="3" quotePrefix="1" applyNumberFormat="1" applyFont="1" applyFill="1" applyBorder="1" applyAlignment="1" applyProtection="1">
      <alignment vertical="center"/>
      <protection locked="0"/>
    </xf>
    <xf numFmtId="0" fontId="16" fillId="0" borderId="0" xfId="0" applyFont="1" applyAlignment="1">
      <alignment horizontal="center" vertical="center" wrapText="1" readingOrder="1"/>
    </xf>
    <xf numFmtId="0" fontId="15" fillId="11" borderId="2" xfId="0" applyFont="1" applyFill="1" applyBorder="1" applyAlignment="1" applyProtection="1">
      <alignment horizontal="left" vertical="center" wrapText="1" readingOrder="1"/>
      <protection locked="0"/>
    </xf>
    <xf numFmtId="0" fontId="14" fillId="11" borderId="6" xfId="0" applyFont="1" applyFill="1" applyBorder="1" applyAlignment="1">
      <alignment horizontal="left" vertical="center"/>
    </xf>
    <xf numFmtId="0" fontId="23" fillId="2" borderId="0" xfId="0" applyFont="1" applyFill="1" applyAlignment="1">
      <alignment horizontal="center" vertical="center"/>
    </xf>
    <xf numFmtId="0" fontId="38" fillId="11" borderId="2" xfId="0" applyFont="1" applyFill="1" applyBorder="1" applyAlignment="1" applyProtection="1">
      <alignment horizontal="left" vertical="center" wrapText="1" readingOrder="1"/>
      <protection locked="0"/>
    </xf>
    <xf numFmtId="167" fontId="38" fillId="11" borderId="2" xfId="0" applyNumberFormat="1" applyFont="1" applyFill="1" applyBorder="1" applyAlignment="1" applyProtection="1">
      <alignment horizontal="left" vertical="center" wrapText="1" readingOrder="1"/>
      <protection locked="0"/>
    </xf>
    <xf numFmtId="167" fontId="14" fillId="0" borderId="2" xfId="0" applyNumberFormat="1" applyFont="1" applyBorder="1" applyAlignment="1">
      <alignment horizontal="left" vertical="center" wrapText="1" readingOrder="1"/>
    </xf>
    <xf numFmtId="0" fontId="36" fillId="3" borderId="0" xfId="0" applyFont="1" applyFill="1" applyAlignment="1">
      <alignment horizontal="center" vertical="center" wrapText="1"/>
    </xf>
    <xf numFmtId="0" fontId="19" fillId="3" borderId="0" xfId="0" applyFont="1" applyFill="1" applyAlignment="1">
      <alignment horizontal="center" vertical="center" wrapText="1" readingOrder="1"/>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1" xfId="0" applyFont="1" applyBorder="1" applyAlignment="1">
      <alignment horizontal="center" vertical="center" wrapText="1" readingOrder="1"/>
    </xf>
    <xf numFmtId="0" fontId="6" fillId="0" borderId="0" xfId="0" applyFont="1" applyAlignment="1">
      <alignment horizontal="center" vertical="center" wrapText="1" readingOrder="1"/>
    </xf>
    <xf numFmtId="0" fontId="21" fillId="3" borderId="0" xfId="0" applyFont="1" applyFill="1" applyAlignment="1">
      <alignment horizontal="center" vertical="center" wrapText="1" readingOrder="1"/>
    </xf>
    <xf numFmtId="0" fontId="9" fillId="0" borderId="0" xfId="0" applyFont="1" applyAlignment="1">
      <alignment horizontal="center" vertical="center" wrapText="1"/>
    </xf>
    <xf numFmtId="0" fontId="9"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14" fillId="0" borderId="0" xfId="0" applyFont="1" applyAlignment="1">
      <alignment horizontal="center" vertical="center" wrapText="1"/>
    </xf>
    <xf numFmtId="168" fontId="0" fillId="0" borderId="0" xfId="0" applyNumberFormat="1" applyAlignment="1">
      <alignment wrapText="1"/>
    </xf>
  </cellXfs>
  <cellStyles count="5">
    <cellStyle name="Currency" xfId="2" builtinId="4"/>
    <cellStyle name="Good" xfId="3" builtinId="26"/>
    <cellStyle name="Hyperlink" xfId="1" builtinId="8"/>
    <cellStyle name="Normal" xfId="0" builtinId="0"/>
    <cellStyle name="Normal 7" xfId="4" xr:uid="{95316288-EE46-4ADD-92B9-2346725777FE}"/>
  </cellStyles>
  <dxfs count="2">
    <dxf>
      <font>
        <color theme="1" tint="0.499984740745262"/>
      </font>
      <fill>
        <patternFill>
          <bgColor rgb="FFCCFFCC"/>
        </patternFill>
      </fill>
    </dxf>
    <dxf>
      <font>
        <color theme="1" tint="0.499984740745262"/>
      </font>
      <fill>
        <patternFill>
          <bgColor rgb="FFCCFFCC"/>
        </patternFill>
      </fill>
    </dxf>
  </dxfs>
  <tableStyles count="1" defaultTableStyle="TableStyleMedium9" defaultPivotStyle="PivotStyleLight16">
    <tableStyle name="Invisible" pivot="0" table="0" count="0" xr9:uid="{F537EAC1-F14C-4D60-BC65-4BC1B7FEC4EB}"/>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color rgb="FFCCFFCC"/>
      <color rgb="FF99FF99"/>
      <color rgb="FFCCFF66"/>
      <color rgb="FFFF9900"/>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May%202026/Payroll/PYRL-JNL-MAY'26%20EAF%20Reallocation.xlsx" TargetMode="External"/><Relationship Id="rId2" Type="http://schemas.openxmlformats.org/officeDocument/2006/relationships/externalLinkPath" Target="https://electionsnz.sharepoint.com/sites/CorporateServices-Finance/Shared%20Documents/Finance/Year%20Ending%2030%20June%202025%20-%20FY2026/11.%20May%202026/Payroll/PYRL-JNL-MAY'26%20EAF%20Reallocation.xlsx" TargetMode="External"/><Relationship Id="rId1" Type="http://schemas.openxmlformats.org/officeDocument/2006/relationships/externalLinkPath" Target="/sites/CorporateServices-Finance/Shared%20Documents/Finance/Year%20Ending%2030%20June%202025%20-%20FY2026/11.%20May%202026/Payroll/PYRL-JNL-MAY'26%20EAF%20Reallo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 Journal Line"/>
      <sheetName val="Input"/>
      <sheetName val="Pivot"/>
      <sheetName val="EAF (Old)"/>
      <sheetName val="8 days (June 19-30)"/>
      <sheetName val="JNL Debit"/>
      <sheetName val="JNL Credit"/>
      <sheetName val="PYRL-JNL-MAY'26 EAF Reallocatio"/>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election activeCell="A45" sqref="A45"/>
    </sheetView>
  </sheetViews>
  <sheetFormatPr defaultColWidth="0" defaultRowHeight="14.25" zeroHeight="1" x14ac:dyDescent="0.2"/>
  <cols>
    <col min="1" max="1" width="219.28515625" style="38" customWidth="1"/>
    <col min="2" max="2" width="33.28515625" style="37" customWidth="1"/>
    <col min="3" max="16384" width="8.7109375" hidden="1"/>
  </cols>
  <sheetData>
    <row r="1" spans="1:2" ht="23.25" customHeight="1" x14ac:dyDescent="0.2">
      <c r="A1" s="36" t="s">
        <v>0</v>
      </c>
    </row>
    <row r="2" spans="1:2" ht="33" customHeight="1" x14ac:dyDescent="0.2">
      <c r="A2" s="92" t="s">
        <v>1</v>
      </c>
    </row>
    <row r="3" spans="1:2" ht="17.25" customHeight="1" x14ac:dyDescent="0.2"/>
    <row r="4" spans="1:2" ht="23.25" customHeight="1" x14ac:dyDescent="0.2">
      <c r="A4" s="106" t="s">
        <v>2</v>
      </c>
    </row>
    <row r="5" spans="1:2" ht="17.25" customHeight="1" x14ac:dyDescent="0.2"/>
    <row r="6" spans="1:2" ht="23.25" customHeight="1" x14ac:dyDescent="0.2">
      <c r="A6" s="39" t="s">
        <v>3</v>
      </c>
    </row>
    <row r="7" spans="1:2" ht="17.25" customHeight="1" x14ac:dyDescent="0.2">
      <c r="A7" s="40" t="s">
        <v>4</v>
      </c>
    </row>
    <row r="8" spans="1:2" ht="17.25" customHeight="1" x14ac:dyDescent="0.2">
      <c r="A8" s="40" t="s">
        <v>5</v>
      </c>
    </row>
    <row r="9" spans="1:2" ht="17.25" customHeight="1" x14ac:dyDescent="0.2">
      <c r="A9" s="40"/>
    </row>
    <row r="10" spans="1:2" ht="23.25" customHeight="1" x14ac:dyDescent="0.2">
      <c r="A10" s="39" t="s">
        <v>6</v>
      </c>
      <c r="B10" s="67" t="s">
        <v>7</v>
      </c>
    </row>
    <row r="11" spans="1:2" ht="17.25" customHeight="1" x14ac:dyDescent="0.2">
      <c r="A11" s="41" t="s">
        <v>8</v>
      </c>
    </row>
    <row r="12" spans="1:2" ht="17.25" customHeight="1" x14ac:dyDescent="0.2">
      <c r="A12" s="40" t="s">
        <v>9</v>
      </c>
    </row>
    <row r="13" spans="1:2" ht="17.25" customHeight="1" x14ac:dyDescent="0.2">
      <c r="A13" s="40" t="s">
        <v>10</v>
      </c>
    </row>
    <row r="14" spans="1:2" ht="17.25" customHeight="1" x14ac:dyDescent="0.2">
      <c r="A14" s="42" t="s">
        <v>11</v>
      </c>
    </row>
    <row r="15" spans="1:2" ht="17.25" customHeight="1" x14ac:dyDescent="0.2">
      <c r="A15" s="40" t="s">
        <v>12</v>
      </c>
    </row>
    <row r="16" spans="1:2" ht="17.25" customHeight="1" x14ac:dyDescent="0.2">
      <c r="A16" s="40"/>
    </row>
    <row r="17" spans="1:1" ht="23.25" customHeight="1" x14ac:dyDescent="0.2">
      <c r="A17" s="39" t="s">
        <v>13</v>
      </c>
    </row>
    <row r="18" spans="1:1" ht="17.25" customHeight="1" x14ac:dyDescent="0.2">
      <c r="A18" s="42" t="s">
        <v>14</v>
      </c>
    </row>
    <row r="19" spans="1:1" ht="17.25" customHeight="1" x14ac:dyDescent="0.2">
      <c r="A19" s="42" t="s">
        <v>15</v>
      </c>
    </row>
    <row r="20" spans="1:1" ht="17.25" customHeight="1" x14ac:dyDescent="0.2">
      <c r="A20" s="63" t="s">
        <v>16</v>
      </c>
    </row>
    <row r="21" spans="1:1" ht="17.25" customHeight="1" x14ac:dyDescent="0.2">
      <c r="A21" s="43"/>
    </row>
    <row r="22" spans="1:1" ht="23.25" customHeight="1" x14ac:dyDescent="0.2">
      <c r="A22" s="39" t="s">
        <v>17</v>
      </c>
    </row>
    <row r="23" spans="1:1" ht="17.25" customHeight="1" x14ac:dyDescent="0.2">
      <c r="A23" s="43" t="s">
        <v>18</v>
      </c>
    </row>
    <row r="24" spans="1:1" ht="17.25" customHeight="1" x14ac:dyDescent="0.2">
      <c r="A24" s="43"/>
    </row>
    <row r="25" spans="1:1" ht="23.25" customHeight="1" x14ac:dyDescent="0.2">
      <c r="A25" s="39" t="s">
        <v>19</v>
      </c>
    </row>
    <row r="26" spans="1:1" ht="17.25" customHeight="1" x14ac:dyDescent="0.2">
      <c r="A26" s="44" t="s">
        <v>20</v>
      </c>
    </row>
    <row r="27" spans="1:1" ht="32.25" customHeight="1" x14ac:dyDescent="0.2">
      <c r="A27" s="42" t="s">
        <v>21</v>
      </c>
    </row>
    <row r="28" spans="1:1" ht="17.25" customHeight="1" x14ac:dyDescent="0.2">
      <c r="A28" s="44" t="s">
        <v>22</v>
      </c>
    </row>
    <row r="29" spans="1:1" ht="32.25" customHeight="1" x14ac:dyDescent="0.2">
      <c r="A29" s="42" t="s">
        <v>23</v>
      </c>
    </row>
    <row r="30" spans="1:1" ht="17.25" customHeight="1" x14ac:dyDescent="0.2">
      <c r="A30" s="44" t="s">
        <v>24</v>
      </c>
    </row>
    <row r="31" spans="1:1" ht="17.25" customHeight="1" x14ac:dyDescent="0.2">
      <c r="A31" s="42" t="s">
        <v>25</v>
      </c>
    </row>
    <row r="32" spans="1:1" ht="17.25" customHeight="1" x14ac:dyDescent="0.2">
      <c r="A32" s="44" t="s">
        <v>26</v>
      </c>
    </row>
    <row r="33" spans="1:1" ht="32.25" customHeight="1" x14ac:dyDescent="0.2">
      <c r="A33" s="42" t="s">
        <v>27</v>
      </c>
    </row>
    <row r="34" spans="1:1" ht="32.25" customHeight="1" x14ac:dyDescent="0.2">
      <c r="A34" s="41" t="s">
        <v>28</v>
      </c>
    </row>
    <row r="35" spans="1:1" ht="17.25" customHeight="1" x14ac:dyDescent="0.2">
      <c r="A35" s="44" t="s">
        <v>29</v>
      </c>
    </row>
    <row r="36" spans="1:1" ht="32.25" customHeight="1" x14ac:dyDescent="0.2">
      <c r="A36" s="42" t="s">
        <v>30</v>
      </c>
    </row>
    <row r="37" spans="1:1" ht="32.25" customHeight="1" x14ac:dyDescent="0.2">
      <c r="A37" s="42" t="s">
        <v>31</v>
      </c>
    </row>
    <row r="38" spans="1:1" ht="32.25" customHeight="1" x14ac:dyDescent="0.2">
      <c r="A38" s="42" t="s">
        <v>32</v>
      </c>
    </row>
    <row r="39" spans="1:1" ht="17.25" customHeight="1" x14ac:dyDescent="0.2">
      <c r="A39" s="41"/>
    </row>
    <row r="40" spans="1:1" ht="22.5" customHeight="1" x14ac:dyDescent="0.2">
      <c r="A40" s="39" t="s">
        <v>33</v>
      </c>
    </row>
    <row r="41" spans="1:1" ht="17.25" customHeight="1" x14ac:dyDescent="0.2">
      <c r="A41" s="48" t="s">
        <v>34</v>
      </c>
    </row>
    <row r="42" spans="1:1" ht="17.25" customHeight="1" x14ac:dyDescent="0.2">
      <c r="A42" s="45" t="s">
        <v>35</v>
      </c>
    </row>
    <row r="43" spans="1:1" ht="17.25" customHeight="1" x14ac:dyDescent="0.2">
      <c r="A43" s="43" t="s">
        <v>36</v>
      </c>
    </row>
    <row r="44" spans="1:1" ht="32.25" customHeight="1" x14ac:dyDescent="0.2">
      <c r="A44" s="43" t="s">
        <v>37</v>
      </c>
    </row>
    <row r="45" spans="1:1" ht="32.25" customHeight="1" x14ac:dyDescent="0.2">
      <c r="A45" s="43" t="s">
        <v>38</v>
      </c>
    </row>
    <row r="46" spans="1:1" ht="17.25" customHeight="1" x14ac:dyDescent="0.2">
      <c r="A46" s="46" t="s">
        <v>39</v>
      </c>
    </row>
    <row r="47" spans="1:1" ht="32.25" customHeight="1" x14ac:dyDescent="0.2">
      <c r="A47" s="42" t="s">
        <v>40</v>
      </c>
    </row>
    <row r="48" spans="1:1" ht="32.25" customHeight="1" x14ac:dyDescent="0.2">
      <c r="A48" s="42" t="s">
        <v>41</v>
      </c>
    </row>
    <row r="49" spans="1:1" ht="32.25" customHeight="1" x14ac:dyDescent="0.2">
      <c r="A49" s="43" t="s">
        <v>42</v>
      </c>
    </row>
    <row r="50" spans="1:1" ht="17.25" customHeight="1" x14ac:dyDescent="0.2">
      <c r="A50" s="43" t="s">
        <v>43</v>
      </c>
    </row>
    <row r="51" spans="1:1" ht="17.25" customHeight="1" x14ac:dyDescent="0.2">
      <c r="A51" s="43" t="s">
        <v>44</v>
      </c>
    </row>
    <row r="52" spans="1:1" ht="17.25" customHeight="1" x14ac:dyDescent="0.2">
      <c r="A52" s="43"/>
    </row>
    <row r="53" spans="1:1" ht="22.5" customHeight="1" x14ac:dyDescent="0.2">
      <c r="A53" s="39" t="s">
        <v>45</v>
      </c>
    </row>
    <row r="54" spans="1:1" ht="32.25" customHeight="1" x14ac:dyDescent="0.2">
      <c r="A54" s="100" t="s">
        <v>46</v>
      </c>
    </row>
    <row r="55" spans="1:1" ht="17.25" customHeight="1" x14ac:dyDescent="0.2">
      <c r="A55" s="47" t="s">
        <v>47</v>
      </c>
    </row>
    <row r="56" spans="1:1" ht="17.25" customHeight="1" x14ac:dyDescent="0.2">
      <c r="A56" s="48" t="s">
        <v>48</v>
      </c>
    </row>
    <row r="57" spans="1:1" ht="17.25" customHeight="1" x14ac:dyDescent="0.2">
      <c r="A57" s="63" t="s">
        <v>49</v>
      </c>
    </row>
    <row r="58" spans="1:1" ht="17.25" customHeight="1" x14ac:dyDescent="0.2">
      <c r="A58" s="49" t="s">
        <v>50</v>
      </c>
    </row>
    <row r="59" spans="1:1" x14ac:dyDescent="0.2"/>
    <row r="61" spans="1:1" hidden="1" x14ac:dyDescent="0.2">
      <c r="A61" s="50"/>
    </row>
  </sheetData>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9"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opLeftCell="A2" zoomScaleNormal="100" workbookViewId="0">
      <selection activeCell="B14" sqref="B14"/>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58" t="s">
        <v>51</v>
      </c>
      <c r="B1" s="158"/>
      <c r="C1" s="158"/>
      <c r="D1" s="158"/>
      <c r="E1" s="158"/>
      <c r="F1" s="158"/>
      <c r="G1" s="16"/>
      <c r="H1" s="16"/>
      <c r="I1" s="16"/>
      <c r="J1" s="16"/>
      <c r="K1" s="16"/>
    </row>
    <row r="2" spans="1:11" ht="21" customHeight="1" x14ac:dyDescent="0.2">
      <c r="A2" s="2" t="s">
        <v>52</v>
      </c>
      <c r="B2" s="159" t="s">
        <v>53</v>
      </c>
      <c r="C2" s="159"/>
      <c r="D2" s="159"/>
      <c r="E2" s="159"/>
      <c r="F2" s="159"/>
      <c r="G2" s="16"/>
      <c r="H2" s="16"/>
      <c r="I2" s="16"/>
      <c r="J2" s="16"/>
      <c r="K2" s="16"/>
    </row>
    <row r="3" spans="1:11" ht="21" customHeight="1" x14ac:dyDescent="0.2">
      <c r="A3" s="2" t="s">
        <v>54</v>
      </c>
      <c r="B3" s="159" t="s">
        <v>55</v>
      </c>
      <c r="C3" s="159"/>
      <c r="D3" s="159"/>
      <c r="E3" s="159"/>
      <c r="F3" s="159"/>
      <c r="G3" s="16"/>
      <c r="H3" s="16"/>
      <c r="I3" s="16"/>
      <c r="J3" s="16"/>
      <c r="K3" s="16"/>
    </row>
    <row r="4" spans="1:11" ht="21" customHeight="1" x14ac:dyDescent="0.2">
      <c r="A4" s="2" t="s">
        <v>56</v>
      </c>
      <c r="B4" s="160">
        <v>45839</v>
      </c>
      <c r="C4" s="160"/>
      <c r="D4" s="160"/>
      <c r="E4" s="160"/>
      <c r="F4" s="160"/>
      <c r="G4" s="16"/>
      <c r="H4" s="16"/>
      <c r="I4" s="16"/>
      <c r="J4" s="16"/>
      <c r="K4" s="16"/>
    </row>
    <row r="5" spans="1:11" ht="21" customHeight="1" x14ac:dyDescent="0.2">
      <c r="A5" s="2" t="s">
        <v>57</v>
      </c>
      <c r="B5" s="160">
        <v>46203</v>
      </c>
      <c r="C5" s="160"/>
      <c r="D5" s="160"/>
      <c r="E5" s="160"/>
      <c r="F5" s="160"/>
      <c r="G5" s="16"/>
      <c r="H5" s="16"/>
      <c r="I5" s="16"/>
      <c r="J5" s="16"/>
      <c r="K5" s="16"/>
    </row>
    <row r="6" spans="1:11" ht="21" customHeight="1" x14ac:dyDescent="0.2">
      <c r="A6" s="2" t="s">
        <v>58</v>
      </c>
      <c r="B6" s="157" t="str">
        <f>IF(AND(Travel!B7&lt;&gt;A30,Hospitality!B7&lt;&gt;A30,'All other expenses'!B7&lt;&gt;A30,'Gifts and benefits'!B7&lt;&gt;A30),A31,IF(AND(Travel!B7=A30,Hospitality!B7=A30,'All other expenses'!B7=A30,'Gifts and benefits'!B7=A30),A33,A32))</f>
        <v>Data and totals checked on all sheets</v>
      </c>
      <c r="C6" s="157"/>
      <c r="D6" s="157"/>
      <c r="E6" s="157"/>
      <c r="F6" s="157"/>
      <c r="G6" s="16"/>
      <c r="H6" s="16"/>
      <c r="I6" s="16"/>
      <c r="J6" s="16"/>
      <c r="K6" s="16"/>
    </row>
    <row r="7" spans="1:11" ht="21" customHeight="1" x14ac:dyDescent="0.2">
      <c r="A7" s="2" t="s">
        <v>59</v>
      </c>
      <c r="B7" s="156" t="s">
        <v>60</v>
      </c>
      <c r="C7" s="156"/>
      <c r="D7" s="156"/>
      <c r="E7" s="156"/>
      <c r="F7" s="156"/>
      <c r="G7" s="16"/>
      <c r="H7" s="16"/>
      <c r="I7" s="16"/>
      <c r="J7" s="16"/>
      <c r="K7" s="16"/>
    </row>
    <row r="8" spans="1:11" ht="21" customHeight="1" x14ac:dyDescent="0.2">
      <c r="A8" s="2" t="s">
        <v>61</v>
      </c>
      <c r="B8" s="156"/>
      <c r="C8" s="156"/>
      <c r="D8" s="156"/>
      <c r="E8" s="156"/>
      <c r="F8" s="156"/>
      <c r="G8" s="16"/>
      <c r="H8" s="16"/>
      <c r="I8" s="16"/>
      <c r="J8" s="16"/>
      <c r="K8" s="16"/>
    </row>
    <row r="9" spans="1:11" ht="66.75" customHeight="1" x14ac:dyDescent="0.2">
      <c r="A9" s="155" t="s">
        <v>62</v>
      </c>
      <c r="B9" s="155"/>
      <c r="C9" s="155"/>
      <c r="D9" s="155"/>
      <c r="E9" s="155"/>
      <c r="F9" s="155"/>
      <c r="G9" s="22"/>
      <c r="H9" s="16"/>
      <c r="I9" s="16"/>
      <c r="J9" s="16"/>
      <c r="K9" s="16"/>
    </row>
    <row r="10" spans="1:11" s="91" customFormat="1" ht="36" customHeight="1" x14ac:dyDescent="0.2">
      <c r="A10" s="85" t="s">
        <v>63</v>
      </c>
      <c r="B10" s="86" t="s">
        <v>64</v>
      </c>
      <c r="C10" s="86" t="s">
        <v>65</v>
      </c>
      <c r="D10" s="87"/>
      <c r="E10" s="88" t="s">
        <v>29</v>
      </c>
      <c r="F10" s="89" t="s">
        <v>66</v>
      </c>
      <c r="G10" s="90"/>
      <c r="H10" s="90"/>
      <c r="I10" s="90"/>
      <c r="J10" s="90"/>
      <c r="K10" s="90"/>
    </row>
    <row r="11" spans="1:11" ht="27.75" customHeight="1" x14ac:dyDescent="0.2">
      <c r="A11" s="7" t="s">
        <v>67</v>
      </c>
      <c r="B11" s="57">
        <f>B15+B16+B17</f>
        <v>27588.01</v>
      </c>
      <c r="C11" s="64" t="str">
        <f>IF(Travel!B6="",A34,Travel!B6)</f>
        <v>Figures exclude GST</v>
      </c>
      <c r="D11" s="5"/>
      <c r="E11" s="7" t="s">
        <v>68</v>
      </c>
      <c r="F11" s="30">
        <f>'Gifts and benefits'!C24</f>
        <v>0</v>
      </c>
      <c r="G11" s="27"/>
      <c r="H11" s="27"/>
      <c r="I11" s="27"/>
      <c r="J11" s="27"/>
      <c r="K11" s="27"/>
    </row>
    <row r="12" spans="1:11" ht="27.75" customHeight="1" x14ac:dyDescent="0.2">
      <c r="A12" s="7" t="s">
        <v>24</v>
      </c>
      <c r="B12" s="57">
        <f>Hospitality!B17</f>
        <v>125.95</v>
      </c>
      <c r="C12" s="64" t="str">
        <f>IF(Hospitality!B6="",A34,Hospitality!B6)</f>
        <v>Figures exclude GST</v>
      </c>
      <c r="D12" s="5"/>
      <c r="E12" s="7" t="s">
        <v>69</v>
      </c>
      <c r="F12" s="30">
        <f>'Gifts and benefits'!C25</f>
        <v>0</v>
      </c>
      <c r="G12" s="27"/>
      <c r="H12" s="27"/>
      <c r="I12" s="27"/>
      <c r="J12" s="27"/>
      <c r="K12" s="27"/>
    </row>
    <row r="13" spans="1:11" ht="27.75" customHeight="1" x14ac:dyDescent="0.2">
      <c r="A13" s="7" t="s">
        <v>70</v>
      </c>
      <c r="B13" s="57">
        <f>'All other expenses'!B24</f>
        <v>1301.78</v>
      </c>
      <c r="C13" s="64" t="str">
        <f>IF('All other expenses'!B6="",A34,'All other expenses'!B6)</f>
        <v>Figures exclude GST</v>
      </c>
      <c r="D13" s="5"/>
      <c r="E13" s="7" t="s">
        <v>71</v>
      </c>
      <c r="F13" s="30">
        <f>'Gifts and benefits'!C26</f>
        <v>0</v>
      </c>
      <c r="G13" s="16"/>
      <c r="H13" s="16"/>
      <c r="I13" s="16"/>
      <c r="J13" s="16"/>
      <c r="K13" s="16"/>
    </row>
    <row r="14" spans="1:11" ht="12.75" customHeight="1" x14ac:dyDescent="0.2">
      <c r="A14" s="6"/>
      <c r="B14" s="58">
        <f>SUM(B11:B13)</f>
        <v>29015.739999999998</v>
      </c>
      <c r="C14" s="65"/>
      <c r="D14" s="31"/>
      <c r="E14" s="5"/>
      <c r="F14" s="32"/>
      <c r="G14" s="16"/>
      <c r="H14" s="16"/>
      <c r="I14" s="16"/>
      <c r="J14" s="16"/>
      <c r="K14" s="16"/>
    </row>
    <row r="15" spans="1:11" ht="27.75" customHeight="1" x14ac:dyDescent="0.2">
      <c r="A15" s="8" t="s">
        <v>72</v>
      </c>
      <c r="B15" s="59">
        <f>Travel!B30</f>
        <v>15933.67</v>
      </c>
      <c r="C15" s="66" t="str">
        <f>C11</f>
        <v>Figures exclude GST</v>
      </c>
      <c r="D15" s="5"/>
      <c r="E15" s="5"/>
      <c r="F15" s="32"/>
      <c r="G15" s="16"/>
      <c r="H15" s="16"/>
      <c r="I15" s="16"/>
      <c r="J15" s="16"/>
      <c r="K15" s="16"/>
    </row>
    <row r="16" spans="1:11" ht="27.75" customHeight="1" x14ac:dyDescent="0.2">
      <c r="A16" s="8" t="s">
        <v>73</v>
      </c>
      <c r="B16" s="59">
        <f>Travel!B69</f>
        <v>11213.64</v>
      </c>
      <c r="C16" s="66" t="str">
        <f>C11</f>
        <v>Figures exclude GST</v>
      </c>
      <c r="D16" s="33"/>
      <c r="E16" s="5"/>
      <c r="F16" s="34"/>
      <c r="G16" s="16"/>
      <c r="H16" s="16"/>
      <c r="I16" s="16"/>
      <c r="J16" s="16"/>
      <c r="K16" s="16"/>
    </row>
    <row r="17" spans="1:11" ht="27.75" customHeight="1" x14ac:dyDescent="0.2">
      <c r="A17" s="8" t="s">
        <v>74</v>
      </c>
      <c r="B17" s="59">
        <f>Travel!B90</f>
        <v>440.70000000000005</v>
      </c>
      <c r="C17" s="66" t="str">
        <f>C11</f>
        <v>Figures exclude GST</v>
      </c>
      <c r="D17" s="5"/>
      <c r="E17" s="5"/>
      <c r="F17" s="34"/>
      <c r="G17" s="16"/>
      <c r="H17" s="16"/>
      <c r="I17" s="16"/>
      <c r="J17" s="16"/>
      <c r="K17" s="16"/>
    </row>
    <row r="18" spans="1:11" ht="27.75" customHeight="1" x14ac:dyDescent="0.2">
      <c r="A18" s="16"/>
      <c r="B18" s="18"/>
      <c r="C18" s="16"/>
      <c r="D18" s="4"/>
      <c r="E18" s="4"/>
      <c r="F18" s="26"/>
      <c r="G18" s="16"/>
      <c r="H18" s="16"/>
      <c r="I18" s="16"/>
      <c r="J18" s="16"/>
      <c r="K18" s="16"/>
    </row>
    <row r="19" spans="1:11" x14ac:dyDescent="0.2">
      <c r="A19" s="17" t="s">
        <v>75</v>
      </c>
      <c r="B19" s="18"/>
      <c r="C19" s="16"/>
      <c r="D19" s="16"/>
      <c r="E19" s="16"/>
      <c r="F19" s="16"/>
      <c r="G19" s="16"/>
      <c r="H19" s="16"/>
      <c r="I19" s="16"/>
      <c r="J19" s="16"/>
      <c r="K19" s="16"/>
    </row>
    <row r="20" spans="1:11" x14ac:dyDescent="0.2">
      <c r="A20" s="19" t="s">
        <v>76</v>
      </c>
      <c r="D20" s="16"/>
      <c r="E20" s="16"/>
      <c r="F20" s="16"/>
      <c r="G20" s="16"/>
      <c r="H20" s="16"/>
      <c r="I20" s="16"/>
      <c r="J20" s="16"/>
      <c r="K20" s="16"/>
    </row>
    <row r="21" spans="1:11" ht="12.6" customHeight="1" x14ac:dyDescent="0.2">
      <c r="A21" s="19" t="s">
        <v>77</v>
      </c>
      <c r="D21" s="16"/>
      <c r="E21" s="16"/>
      <c r="F21" s="16"/>
      <c r="G21" s="16"/>
      <c r="H21" s="16"/>
      <c r="I21" s="16"/>
      <c r="J21" s="16"/>
      <c r="K21" s="16"/>
    </row>
    <row r="22" spans="1:11" ht="12.6" customHeight="1" x14ac:dyDescent="0.2">
      <c r="A22" s="19" t="s">
        <v>78</v>
      </c>
      <c r="D22" s="16"/>
      <c r="E22" s="16"/>
      <c r="F22" s="16"/>
      <c r="G22" s="16"/>
      <c r="H22" s="16"/>
      <c r="I22" s="16"/>
      <c r="J22" s="16"/>
      <c r="K22" s="16"/>
    </row>
    <row r="23" spans="1:11" ht="12.6" customHeight="1" x14ac:dyDescent="0.2">
      <c r="A23" s="19" t="s">
        <v>79</v>
      </c>
      <c r="D23" s="16"/>
      <c r="E23" s="16"/>
      <c r="F23" s="16"/>
      <c r="G23" s="16"/>
      <c r="H23" s="16"/>
      <c r="I23" s="16"/>
      <c r="J23" s="16"/>
      <c r="K23" s="16"/>
    </row>
    <row r="24" spans="1:11" x14ac:dyDescent="0.2">
      <c r="A24" s="25"/>
      <c r="B24" s="16"/>
      <c r="C24" s="16"/>
      <c r="D24" s="16"/>
      <c r="E24" s="16"/>
      <c r="F24" s="16"/>
      <c r="G24" s="16"/>
      <c r="H24" s="16"/>
      <c r="I24" s="16"/>
      <c r="J24" s="16"/>
      <c r="K24" s="16"/>
    </row>
    <row r="25" spans="1:11" hidden="1" x14ac:dyDescent="0.2">
      <c r="A25" s="11" t="s">
        <v>80</v>
      </c>
      <c r="B25" s="12"/>
      <c r="C25" s="12"/>
      <c r="D25" s="12"/>
      <c r="E25" s="12"/>
      <c r="F25" s="12"/>
      <c r="G25" s="16"/>
      <c r="H25" s="16"/>
      <c r="I25" s="16"/>
      <c r="J25" s="16"/>
      <c r="K25" s="16"/>
    </row>
    <row r="26" spans="1:11" ht="12.75" hidden="1" customHeight="1" x14ac:dyDescent="0.2">
      <c r="A26" s="10" t="s">
        <v>81</v>
      </c>
      <c r="B26" s="3"/>
      <c r="C26" s="3"/>
      <c r="D26" s="10"/>
      <c r="E26" s="10"/>
      <c r="F26" s="10"/>
      <c r="G26" s="16"/>
      <c r="H26" s="16"/>
      <c r="I26" s="16"/>
      <c r="J26" s="16"/>
      <c r="K26" s="16"/>
    </row>
    <row r="27" spans="1:11" hidden="1" x14ac:dyDescent="0.2">
      <c r="A27" s="9" t="s">
        <v>82</v>
      </c>
      <c r="B27" s="9"/>
      <c r="C27" s="9"/>
      <c r="D27" s="9"/>
      <c r="E27" s="9"/>
      <c r="F27" s="9"/>
      <c r="G27" s="16"/>
      <c r="H27" s="16"/>
      <c r="I27" s="16"/>
      <c r="J27" s="16"/>
      <c r="K27" s="16"/>
    </row>
    <row r="28" spans="1:11" hidden="1" x14ac:dyDescent="0.2">
      <c r="A28" s="9" t="s">
        <v>83</v>
      </c>
      <c r="B28" s="9"/>
      <c r="C28" s="9"/>
      <c r="D28" s="9"/>
      <c r="E28" s="9"/>
      <c r="F28" s="9"/>
      <c r="G28" s="16"/>
      <c r="H28" s="16"/>
      <c r="I28" s="16"/>
      <c r="J28" s="16"/>
      <c r="K28" s="16"/>
    </row>
    <row r="29" spans="1:11" hidden="1" x14ac:dyDescent="0.2">
      <c r="A29" s="10" t="s">
        <v>84</v>
      </c>
      <c r="B29" s="10"/>
      <c r="C29" s="10"/>
      <c r="D29" s="10"/>
      <c r="E29" s="10"/>
      <c r="F29" s="10"/>
      <c r="G29" s="16"/>
      <c r="H29" s="16"/>
      <c r="I29" s="16"/>
      <c r="J29" s="16"/>
      <c r="K29" s="16"/>
    </row>
    <row r="30" spans="1:11" hidden="1" x14ac:dyDescent="0.2">
      <c r="A30" s="10" t="s">
        <v>85</v>
      </c>
      <c r="B30" s="10"/>
      <c r="C30" s="10"/>
      <c r="D30" s="10"/>
      <c r="E30" s="10"/>
      <c r="F30" s="10"/>
      <c r="G30" s="16"/>
      <c r="H30" s="16"/>
      <c r="I30" s="16"/>
      <c r="J30" s="16"/>
      <c r="K30" s="16"/>
    </row>
    <row r="31" spans="1:11" hidden="1" x14ac:dyDescent="0.2">
      <c r="A31" s="9" t="s">
        <v>86</v>
      </c>
      <c r="B31" s="9"/>
      <c r="C31" s="9"/>
      <c r="D31" s="9"/>
      <c r="E31" s="9"/>
      <c r="F31" s="9"/>
      <c r="G31" s="16"/>
      <c r="H31" s="16"/>
      <c r="I31" s="16"/>
      <c r="J31" s="16"/>
      <c r="K31" s="16"/>
    </row>
    <row r="32" spans="1:11" hidden="1" x14ac:dyDescent="0.2">
      <c r="A32" s="9" t="s">
        <v>87</v>
      </c>
      <c r="B32" s="9"/>
      <c r="C32" s="9"/>
      <c r="D32" s="9"/>
      <c r="E32" s="9"/>
      <c r="F32" s="9"/>
      <c r="G32" s="16"/>
      <c r="H32" s="16"/>
      <c r="I32" s="16"/>
      <c r="J32" s="16"/>
      <c r="K32" s="16"/>
    </row>
    <row r="33" spans="1:11" hidden="1" x14ac:dyDescent="0.2">
      <c r="A33" s="9" t="s">
        <v>88</v>
      </c>
      <c r="B33" s="9"/>
      <c r="C33" s="9"/>
      <c r="D33" s="9"/>
      <c r="E33" s="9"/>
      <c r="F33" s="9"/>
      <c r="G33" s="16"/>
      <c r="H33" s="16"/>
      <c r="I33" s="16"/>
      <c r="J33" s="16"/>
      <c r="K33" s="16"/>
    </row>
    <row r="34" spans="1:11" hidden="1" x14ac:dyDescent="0.2">
      <c r="A34" s="10" t="s">
        <v>89</v>
      </c>
      <c r="B34" s="10"/>
      <c r="C34" s="10"/>
      <c r="D34" s="10"/>
      <c r="E34" s="10"/>
      <c r="F34" s="10"/>
      <c r="G34" s="16"/>
      <c r="H34" s="16"/>
      <c r="I34" s="16"/>
      <c r="J34" s="16"/>
      <c r="K34" s="16"/>
    </row>
    <row r="35" spans="1:11" hidden="1" x14ac:dyDescent="0.2">
      <c r="A35" s="10" t="s">
        <v>90</v>
      </c>
      <c r="B35" s="10"/>
      <c r="C35" s="10"/>
      <c r="D35" s="10"/>
      <c r="E35" s="10"/>
      <c r="F35" s="10"/>
      <c r="G35" s="16"/>
      <c r="H35" s="16"/>
      <c r="I35" s="16"/>
      <c r="J35" s="16"/>
      <c r="K35" s="16"/>
    </row>
    <row r="36" spans="1:11" hidden="1" x14ac:dyDescent="0.2">
      <c r="A36" s="9" t="s">
        <v>91</v>
      </c>
      <c r="B36" s="61"/>
      <c r="C36" s="61"/>
      <c r="D36" s="61"/>
      <c r="E36" s="61"/>
      <c r="F36" s="61"/>
      <c r="G36" s="16"/>
      <c r="H36" s="16"/>
      <c r="I36" s="16"/>
      <c r="J36" s="16"/>
      <c r="K36" s="16"/>
    </row>
    <row r="37" spans="1:11" hidden="1" x14ac:dyDescent="0.2">
      <c r="A37" s="9" t="s">
        <v>60</v>
      </c>
      <c r="B37" s="61"/>
      <c r="C37" s="61"/>
      <c r="D37" s="61"/>
      <c r="E37" s="61"/>
      <c r="F37" s="61"/>
      <c r="G37" s="16"/>
      <c r="H37" s="16"/>
      <c r="I37" s="16"/>
      <c r="J37" s="16"/>
      <c r="K37" s="16"/>
    </row>
    <row r="38" spans="1:11" hidden="1" x14ac:dyDescent="0.2">
      <c r="A38" s="9" t="s">
        <v>92</v>
      </c>
      <c r="B38" s="61"/>
      <c r="C38" s="61"/>
      <c r="D38" s="61"/>
      <c r="E38" s="61"/>
      <c r="F38" s="61"/>
      <c r="G38" s="16"/>
      <c r="H38" s="16"/>
      <c r="I38" s="16"/>
      <c r="J38" s="16"/>
      <c r="K38" s="16"/>
    </row>
    <row r="39" spans="1:11" hidden="1" x14ac:dyDescent="0.2">
      <c r="A39" s="10" t="s">
        <v>93</v>
      </c>
      <c r="B39" s="3"/>
      <c r="C39" s="3"/>
      <c r="D39" s="3"/>
      <c r="E39" s="3"/>
      <c r="F39" s="3"/>
      <c r="G39" s="16"/>
      <c r="H39" s="16"/>
      <c r="I39" s="16"/>
      <c r="J39" s="16"/>
      <c r="K39" s="16"/>
    </row>
    <row r="40" spans="1:11" hidden="1" x14ac:dyDescent="0.2">
      <c r="A40" s="3" t="s">
        <v>94</v>
      </c>
      <c r="B40" s="3"/>
      <c r="C40" s="3"/>
      <c r="D40" s="3"/>
      <c r="E40" s="3"/>
      <c r="F40" s="3"/>
      <c r="G40" s="16"/>
      <c r="H40" s="16"/>
      <c r="I40" s="16"/>
      <c r="J40" s="16"/>
      <c r="K40" s="16"/>
    </row>
    <row r="41" spans="1:11" hidden="1" x14ac:dyDescent="0.2">
      <c r="A41" s="3" t="s">
        <v>95</v>
      </c>
      <c r="B41" s="3"/>
      <c r="C41" s="3"/>
      <c r="D41" s="3"/>
      <c r="E41" s="3"/>
      <c r="F41" s="3"/>
      <c r="G41" s="16"/>
      <c r="H41" s="16"/>
      <c r="I41" s="16"/>
      <c r="J41" s="16"/>
      <c r="K41" s="16"/>
    </row>
    <row r="42" spans="1:11" hidden="1" x14ac:dyDescent="0.2">
      <c r="A42" s="3" t="s">
        <v>96</v>
      </c>
      <c r="B42" s="3"/>
      <c r="C42" s="3"/>
      <c r="D42" s="3"/>
      <c r="E42" s="3"/>
      <c r="F42" s="3"/>
      <c r="G42" s="16"/>
      <c r="H42" s="16"/>
      <c r="I42" s="16"/>
      <c r="J42" s="16"/>
      <c r="K42" s="16"/>
    </row>
    <row r="43" spans="1:11" hidden="1" x14ac:dyDescent="0.2">
      <c r="A43" s="3" t="s">
        <v>97</v>
      </c>
      <c r="B43" s="3"/>
      <c r="C43" s="3"/>
      <c r="D43" s="3"/>
      <c r="E43" s="3"/>
      <c r="F43" s="3"/>
      <c r="G43" s="16"/>
      <c r="H43" s="16"/>
      <c r="I43" s="16"/>
      <c r="J43" s="16"/>
      <c r="K43" s="16"/>
    </row>
    <row r="44" spans="1:11" hidden="1" x14ac:dyDescent="0.2">
      <c r="A44" s="3" t="s">
        <v>98</v>
      </c>
      <c r="B44" s="3"/>
      <c r="C44" s="3"/>
      <c r="D44" s="3"/>
      <c r="E44" s="3"/>
      <c r="F44" s="3"/>
      <c r="G44" s="16"/>
      <c r="H44" s="16"/>
      <c r="I44" s="16"/>
      <c r="J44" s="16"/>
      <c r="K44" s="16"/>
    </row>
    <row r="45" spans="1:11" hidden="1" x14ac:dyDescent="0.2">
      <c r="A45" s="62" t="s">
        <v>99</v>
      </c>
      <c r="B45" s="61"/>
      <c r="C45" s="61"/>
      <c r="D45" s="61"/>
      <c r="E45" s="61"/>
      <c r="F45" s="61"/>
      <c r="G45" s="16"/>
      <c r="H45" s="16"/>
      <c r="I45" s="16"/>
      <c r="J45" s="16"/>
      <c r="K45" s="16"/>
    </row>
    <row r="46" spans="1:11" hidden="1" x14ac:dyDescent="0.2">
      <c r="A46" s="61" t="s">
        <v>100</v>
      </c>
      <c r="B46" s="61"/>
      <c r="C46" s="61"/>
      <c r="D46" s="61"/>
      <c r="E46" s="61"/>
      <c r="F46" s="61"/>
      <c r="G46" s="16"/>
      <c r="H46" s="16"/>
      <c r="I46" s="16"/>
      <c r="J46" s="16"/>
      <c r="K46" s="16"/>
    </row>
    <row r="47" spans="1:11" hidden="1" x14ac:dyDescent="0.2">
      <c r="A47" s="35">
        <v>-20000</v>
      </c>
      <c r="B47" s="3"/>
      <c r="C47" s="3"/>
      <c r="D47" s="3"/>
      <c r="E47" s="3"/>
      <c r="F47" s="3"/>
      <c r="G47" s="16"/>
      <c r="H47" s="16"/>
      <c r="I47" s="16"/>
      <c r="J47" s="16"/>
      <c r="K47" s="16"/>
    </row>
    <row r="48" spans="1:11" ht="25.5" hidden="1" x14ac:dyDescent="0.2">
      <c r="A48" s="79" t="s">
        <v>101</v>
      </c>
      <c r="B48" s="61"/>
      <c r="C48" s="61"/>
      <c r="D48" s="61"/>
      <c r="E48" s="61"/>
      <c r="F48" s="61"/>
      <c r="G48" s="16"/>
      <c r="H48" s="16"/>
      <c r="I48" s="16"/>
      <c r="J48" s="16"/>
      <c r="K48" s="16"/>
    </row>
    <row r="49" spans="1:11" ht="25.5" hidden="1" x14ac:dyDescent="0.2">
      <c r="A49" s="79" t="s">
        <v>102</v>
      </c>
      <c r="B49" s="61"/>
      <c r="C49" s="61"/>
      <c r="D49" s="61"/>
      <c r="E49" s="61"/>
      <c r="F49" s="61"/>
      <c r="G49" s="16"/>
      <c r="H49" s="16"/>
      <c r="I49" s="16"/>
      <c r="J49" s="16"/>
      <c r="K49" s="16"/>
    </row>
    <row r="50" spans="1:11" ht="25.5" hidden="1" x14ac:dyDescent="0.2">
      <c r="A50" s="80" t="s">
        <v>103</v>
      </c>
      <c r="B50" s="3"/>
      <c r="C50" s="3"/>
      <c r="D50" s="3"/>
      <c r="E50" s="3"/>
      <c r="F50" s="3"/>
      <c r="G50" s="16"/>
      <c r="H50" s="16"/>
      <c r="I50" s="16"/>
      <c r="J50" s="16"/>
      <c r="K50" s="16"/>
    </row>
    <row r="51" spans="1:11" ht="25.5" hidden="1" x14ac:dyDescent="0.2">
      <c r="A51" s="80" t="s">
        <v>104</v>
      </c>
      <c r="B51" s="3"/>
      <c r="C51" s="3"/>
      <c r="D51" s="3"/>
      <c r="E51" s="3"/>
      <c r="F51" s="3"/>
      <c r="G51" s="16"/>
      <c r="H51" s="16"/>
      <c r="I51" s="16"/>
      <c r="J51" s="16"/>
      <c r="K51" s="16"/>
    </row>
    <row r="52" spans="1:11" ht="38.25" hidden="1" x14ac:dyDescent="0.2">
      <c r="A52" s="80" t="s">
        <v>105</v>
      </c>
      <c r="B52" s="72"/>
      <c r="C52" s="72"/>
      <c r="D52" s="72"/>
      <c r="E52" s="10"/>
      <c r="F52" s="10"/>
      <c r="G52" s="16"/>
      <c r="H52" s="16"/>
      <c r="I52" s="16"/>
      <c r="J52" s="16"/>
      <c r="K52" s="16"/>
    </row>
    <row r="53" spans="1:11" hidden="1" x14ac:dyDescent="0.2">
      <c r="A53" s="77" t="s">
        <v>106</v>
      </c>
      <c r="B53" s="71"/>
      <c r="C53" s="71"/>
      <c r="D53" s="71"/>
      <c r="E53" s="9"/>
      <c r="F53" s="9" t="b">
        <v>1</v>
      </c>
      <c r="G53" s="16"/>
      <c r="H53" s="16"/>
      <c r="I53" s="16"/>
      <c r="J53" s="16"/>
      <c r="K53" s="16"/>
    </row>
    <row r="54" spans="1:11" hidden="1" x14ac:dyDescent="0.2">
      <c r="A54" s="78" t="s">
        <v>107</v>
      </c>
      <c r="B54" s="77"/>
      <c r="C54" s="77"/>
      <c r="D54" s="77"/>
      <c r="E54" s="9"/>
      <c r="F54" s="9" t="b">
        <v>0</v>
      </c>
      <c r="G54" s="16"/>
      <c r="H54" s="16"/>
      <c r="I54" s="16"/>
      <c r="J54" s="16"/>
      <c r="K54" s="16"/>
    </row>
    <row r="55" spans="1:11" hidden="1" x14ac:dyDescent="0.2">
      <c r="A55" s="81"/>
      <c r="B55" s="73">
        <f>COUNT(Travel!B12:B29)</f>
        <v>17</v>
      </c>
      <c r="C55" s="73"/>
      <c r="D55" s="73">
        <f>COUNTIF(Travel!D12:D29,"*")</f>
        <v>17</v>
      </c>
      <c r="E55" s="74"/>
      <c r="F55" s="74" t="b">
        <f>MIN(B55,D55)=MAX(B55,D55)</f>
        <v>1</v>
      </c>
      <c r="G55" s="16"/>
      <c r="H55" s="16"/>
      <c r="I55" s="16"/>
      <c r="J55" s="16"/>
      <c r="K55" s="16"/>
    </row>
    <row r="56" spans="1:11" hidden="1" x14ac:dyDescent="0.2">
      <c r="A56" s="81" t="s">
        <v>108</v>
      </c>
      <c r="B56" s="73">
        <f>COUNT(Travel!B60:B68)</f>
        <v>9</v>
      </c>
      <c r="C56" s="73"/>
      <c r="D56" s="73">
        <f>COUNTIF(Travel!D60:D68,"*")</f>
        <v>9</v>
      </c>
      <c r="E56" s="74"/>
      <c r="F56" s="74" t="b">
        <f>MIN(B56,D56)=MAX(B56,D56)</f>
        <v>1</v>
      </c>
    </row>
    <row r="57" spans="1:11" hidden="1" x14ac:dyDescent="0.2">
      <c r="A57" s="82"/>
      <c r="B57" s="73">
        <f>COUNT(Travel!B81:B89)</f>
        <v>5</v>
      </c>
      <c r="C57" s="73"/>
      <c r="D57" s="73">
        <f>COUNTIF(Travel!D81:D89,"*")</f>
        <v>7</v>
      </c>
      <c r="E57" s="74"/>
      <c r="F57" s="74" t="b">
        <f>MIN(B57,D57)=MAX(B57,D57)</f>
        <v>0</v>
      </c>
    </row>
    <row r="58" spans="1:11" hidden="1" x14ac:dyDescent="0.2">
      <c r="A58" s="83" t="s">
        <v>109</v>
      </c>
      <c r="B58" s="75">
        <f>COUNT(Hospitality!B11:B16)</f>
        <v>1</v>
      </c>
      <c r="C58" s="75"/>
      <c r="D58" s="75">
        <f>COUNTIF(Hospitality!D11:D16,"*")</f>
        <v>1</v>
      </c>
      <c r="E58" s="76"/>
      <c r="F58" s="76" t="b">
        <f>MIN(B58,D58)=MAX(B58,D58)</f>
        <v>1</v>
      </c>
    </row>
    <row r="59" spans="1:11" hidden="1" x14ac:dyDescent="0.2">
      <c r="A59" s="84" t="s">
        <v>110</v>
      </c>
      <c r="B59" s="74">
        <f>COUNT('All other expenses'!B19:B23)</f>
        <v>0</v>
      </c>
      <c r="C59" s="74"/>
      <c r="D59" s="74">
        <f>COUNTIF('All other expenses'!D19:D23,"*")</f>
        <v>0</v>
      </c>
      <c r="E59" s="74"/>
      <c r="F59" s="74" t="b">
        <f>MIN(B59,D59)=MAX(B59,D59)</f>
        <v>1</v>
      </c>
    </row>
    <row r="60" spans="1:11" hidden="1" x14ac:dyDescent="0.2">
      <c r="A60" s="83" t="s">
        <v>111</v>
      </c>
      <c r="B60" s="75">
        <f>COUNTIF('Gifts and benefits'!B11:B23,"*")</f>
        <v>0</v>
      </c>
      <c r="C60" s="75">
        <f>COUNTIF('Gifts and benefits'!C11:C23,"*")</f>
        <v>0</v>
      </c>
      <c r="D60" s="75"/>
      <c r="E60" s="75">
        <f>COUNTA('Gifts and benefits'!E11:E23)</f>
        <v>0</v>
      </c>
      <c r="F60" s="76"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B534"/>
  <sheetViews>
    <sheetView topLeftCell="A6" zoomScaleNormal="100" workbookViewId="0">
      <selection activeCell="B31" sqref="B31"/>
    </sheetView>
  </sheetViews>
  <sheetFormatPr defaultColWidth="0" defaultRowHeight="12.75" zeroHeight="1" x14ac:dyDescent="0.2"/>
  <cols>
    <col min="1" max="1" width="35.7109375" customWidth="1"/>
    <col min="2" max="2" width="14.28515625" customWidth="1"/>
    <col min="3" max="3" width="79.5703125" customWidth="1"/>
    <col min="4" max="4" width="50" customWidth="1"/>
    <col min="5" max="5" width="34.7109375" customWidth="1"/>
    <col min="6" max="8" width="9.140625" hidden="1" customWidth="1"/>
    <col min="9" max="12" width="0" hidden="1" customWidth="1"/>
    <col min="13" max="16381" width="9.140625" hidden="1"/>
    <col min="16382" max="16382" width="9.140625" hidden="1" customWidth="1"/>
    <col min="16383" max="16383" width="6" hidden="1" customWidth="1"/>
    <col min="16384" max="16384" width="6" hidden="1"/>
  </cols>
  <sheetData>
    <row r="1" spans="1:6" ht="26.25" customHeight="1" x14ac:dyDescent="0.2">
      <c r="A1" s="158" t="s">
        <v>112</v>
      </c>
      <c r="B1" s="158"/>
      <c r="C1" s="158"/>
      <c r="D1" s="158"/>
      <c r="E1" s="158"/>
    </row>
    <row r="2" spans="1:6" ht="21" customHeight="1" x14ac:dyDescent="0.2">
      <c r="A2" s="2" t="s">
        <v>52</v>
      </c>
      <c r="B2" s="161" t="str">
        <f>'Summary and sign-off'!B2:F2</f>
        <v>Electoral Commission</v>
      </c>
      <c r="C2" s="161"/>
      <c r="D2" s="161"/>
      <c r="E2" s="161"/>
    </row>
    <row r="3" spans="1:6" ht="21" customHeight="1" x14ac:dyDescent="0.2">
      <c r="A3" s="2" t="s">
        <v>113</v>
      </c>
      <c r="B3" s="161" t="str">
        <f>'Summary and sign-off'!B3:F3</f>
        <v>Karl Le Quesne</v>
      </c>
      <c r="C3" s="161"/>
      <c r="D3" s="161"/>
      <c r="E3" s="161"/>
    </row>
    <row r="4" spans="1:6" ht="21" customHeight="1" x14ac:dyDescent="0.2">
      <c r="A4" s="2" t="s">
        <v>114</v>
      </c>
      <c r="B4" s="161">
        <v>45839</v>
      </c>
      <c r="C4" s="161"/>
      <c r="D4" s="161"/>
      <c r="E4" s="161"/>
    </row>
    <row r="5" spans="1:6" ht="21" customHeight="1" x14ac:dyDescent="0.2">
      <c r="A5" s="2" t="s">
        <v>115</v>
      </c>
      <c r="B5" s="161">
        <v>46203</v>
      </c>
      <c r="C5" s="161"/>
      <c r="D5" s="161"/>
      <c r="E5" s="161"/>
    </row>
    <row r="6" spans="1:6" ht="21" customHeight="1" x14ac:dyDescent="0.2">
      <c r="A6" s="2" t="s">
        <v>116</v>
      </c>
      <c r="B6" s="156" t="s">
        <v>83</v>
      </c>
      <c r="C6" s="156"/>
      <c r="D6" s="156"/>
      <c r="E6" s="156"/>
    </row>
    <row r="7" spans="1:6" ht="21" customHeight="1" x14ac:dyDescent="0.2">
      <c r="A7" s="2" t="s">
        <v>58</v>
      </c>
      <c r="B7" s="156" t="s">
        <v>85</v>
      </c>
      <c r="C7" s="156"/>
      <c r="D7" s="156"/>
      <c r="E7" s="156"/>
    </row>
    <row r="8" spans="1:6" ht="36" customHeight="1" x14ac:dyDescent="0.2">
      <c r="A8" s="164" t="s">
        <v>117</v>
      </c>
      <c r="B8" s="165"/>
      <c r="C8" s="165"/>
      <c r="D8" s="165"/>
      <c r="E8" s="165"/>
    </row>
    <row r="9" spans="1:6" ht="36" customHeight="1" x14ac:dyDescent="0.2">
      <c r="A9" s="166" t="s">
        <v>118</v>
      </c>
      <c r="B9" s="167"/>
      <c r="C9" s="167"/>
      <c r="D9" s="167"/>
      <c r="E9" s="167"/>
    </row>
    <row r="10" spans="1:6" ht="24.75" customHeight="1" x14ac:dyDescent="0.2">
      <c r="A10" s="163" t="s">
        <v>119</v>
      </c>
      <c r="B10" s="168"/>
      <c r="C10" s="163"/>
      <c r="D10" s="163"/>
      <c r="E10" s="163"/>
    </row>
    <row r="11" spans="1:6" ht="27" customHeight="1" x14ac:dyDescent="0.2">
      <c r="A11" s="23" t="s">
        <v>120</v>
      </c>
      <c r="B11" s="23" t="s">
        <v>121</v>
      </c>
      <c r="C11" s="23" t="s">
        <v>122</v>
      </c>
      <c r="D11" s="23" t="s">
        <v>123</v>
      </c>
      <c r="E11" s="23" t="s">
        <v>124</v>
      </c>
    </row>
    <row r="12" spans="1:6" s="1" customFormat="1" x14ac:dyDescent="0.2">
      <c r="A12" s="130"/>
      <c r="B12" s="140"/>
      <c r="C12" s="136"/>
      <c r="D12" s="121"/>
      <c r="E12" s="139"/>
    </row>
    <row r="13" spans="1:6" s="1" customFormat="1" x14ac:dyDescent="0.2">
      <c r="A13" s="121">
        <v>45847</v>
      </c>
      <c r="B13" s="140">
        <v>1086.78</v>
      </c>
      <c r="C13" s="123" t="s">
        <v>210</v>
      </c>
      <c r="D13" s="121" t="s">
        <v>134</v>
      </c>
      <c r="E13" s="139" t="s">
        <v>211</v>
      </c>
      <c r="F13" s="1" t="s">
        <v>212</v>
      </c>
    </row>
    <row r="14" spans="1:6" s="1" customFormat="1" x14ac:dyDescent="0.2">
      <c r="A14" s="121"/>
      <c r="B14" s="140">
        <v>659.27</v>
      </c>
      <c r="C14" s="123" t="s">
        <v>213</v>
      </c>
      <c r="D14" s="121" t="s">
        <v>214</v>
      </c>
      <c r="E14" s="139" t="s">
        <v>211</v>
      </c>
      <c r="F14" s="1" t="s">
        <v>215</v>
      </c>
    </row>
    <row r="15" spans="1:6" s="1" customFormat="1" x14ac:dyDescent="0.2">
      <c r="A15" s="121"/>
      <c r="B15" s="140">
        <v>155</v>
      </c>
      <c r="C15" s="123" t="s">
        <v>216</v>
      </c>
      <c r="D15" s="121" t="s">
        <v>129</v>
      </c>
      <c r="E15" s="139" t="s">
        <v>217</v>
      </c>
      <c r="F15" s="1" t="s">
        <v>218</v>
      </c>
    </row>
    <row r="16" spans="1:6" s="1" customFormat="1" x14ac:dyDescent="0.2">
      <c r="A16" s="121"/>
      <c r="B16" s="140">
        <v>86.89</v>
      </c>
      <c r="C16" s="123" t="s">
        <v>219</v>
      </c>
      <c r="D16" s="121" t="s">
        <v>220</v>
      </c>
      <c r="E16" s="139" t="s">
        <v>211</v>
      </c>
      <c r="F16" s="1" t="s">
        <v>215</v>
      </c>
    </row>
    <row r="17" spans="1:19" s="1" customFormat="1" ht="15" x14ac:dyDescent="0.2">
      <c r="A17" s="121"/>
      <c r="B17" s="140">
        <v>26.11</v>
      </c>
      <c r="C17" s="123" t="s">
        <v>221</v>
      </c>
      <c r="D17" s="121" t="s">
        <v>163</v>
      </c>
      <c r="E17" s="139" t="s">
        <v>143</v>
      </c>
      <c r="F17" s="144" t="s">
        <v>222</v>
      </c>
      <c r="G17" s="143"/>
      <c r="H17" s="145"/>
      <c r="I17" s="145"/>
      <c r="J17" s="145"/>
      <c r="K17" s="145"/>
      <c r="L17" s="145"/>
      <c r="M17" s="142"/>
      <c r="N17" s="143"/>
      <c r="O17" s="143"/>
      <c r="P17" s="143"/>
      <c r="Q17" s="143"/>
      <c r="R17" s="143"/>
      <c r="S17" s="146"/>
    </row>
    <row r="18" spans="1:19" s="1" customFormat="1" ht="15" x14ac:dyDescent="0.2">
      <c r="A18" s="121">
        <v>45974</v>
      </c>
      <c r="B18" s="140">
        <v>1098.07</v>
      </c>
      <c r="C18" s="123" t="s">
        <v>210</v>
      </c>
      <c r="D18" s="121" t="s">
        <v>134</v>
      </c>
      <c r="E18" s="139" t="s">
        <v>223</v>
      </c>
      <c r="F18" s="144" t="s">
        <v>224</v>
      </c>
      <c r="G18" s="143"/>
      <c r="H18" s="145"/>
      <c r="I18" s="145"/>
      <c r="J18" s="145"/>
      <c r="K18" s="145"/>
      <c r="L18" s="145"/>
      <c r="M18" s="142"/>
      <c r="N18" s="143"/>
      <c r="O18" s="143"/>
      <c r="P18" s="143"/>
      <c r="Q18" s="143"/>
      <c r="R18" s="143"/>
      <c r="S18" s="146"/>
    </row>
    <row r="19" spans="1:19" s="1" customFormat="1" x14ac:dyDescent="0.2">
      <c r="A19" s="130"/>
      <c r="B19" s="140">
        <v>1026.79</v>
      </c>
      <c r="C19" s="136" t="s">
        <v>225</v>
      </c>
      <c r="D19" s="121" t="s">
        <v>214</v>
      </c>
      <c r="E19" s="139" t="s">
        <v>223</v>
      </c>
      <c r="F19" s="1" t="s">
        <v>224</v>
      </c>
    </row>
    <row r="20" spans="1:19" s="1" customFormat="1" x14ac:dyDescent="0.2">
      <c r="A20" s="121"/>
      <c r="B20" s="140">
        <v>113.02000000000001</v>
      </c>
      <c r="C20" s="123" t="s">
        <v>216</v>
      </c>
      <c r="D20" s="121" t="s">
        <v>129</v>
      </c>
      <c r="E20" s="139" t="s">
        <v>217</v>
      </c>
      <c r="F20" s="1" t="s">
        <v>226</v>
      </c>
    </row>
    <row r="21" spans="1:19" s="1" customFormat="1" x14ac:dyDescent="0.2">
      <c r="A21" s="121"/>
      <c r="B21" s="140">
        <v>48.73</v>
      </c>
      <c r="C21" s="123" t="s">
        <v>219</v>
      </c>
      <c r="D21" s="121" t="s">
        <v>163</v>
      </c>
      <c r="E21" s="139" t="s">
        <v>223</v>
      </c>
      <c r="F21" s="1" t="s">
        <v>227</v>
      </c>
    </row>
    <row r="22" spans="1:19" s="1" customFormat="1" x14ac:dyDescent="0.2">
      <c r="A22" s="121">
        <v>45901</v>
      </c>
      <c r="B22" s="140">
        <v>385</v>
      </c>
      <c r="C22" s="123" t="s">
        <v>228</v>
      </c>
      <c r="D22" s="121" t="s">
        <v>134</v>
      </c>
      <c r="E22" s="139" t="s">
        <v>127</v>
      </c>
      <c r="F22" s="1" t="s">
        <v>229</v>
      </c>
    </row>
    <row r="23" spans="1:19" s="1" customFormat="1" x14ac:dyDescent="0.2">
      <c r="A23" s="130">
        <v>46178</v>
      </c>
      <c r="B23" s="140">
        <v>1572.12</v>
      </c>
      <c r="C23" s="136" t="s">
        <v>125</v>
      </c>
      <c r="D23" s="121" t="s">
        <v>126</v>
      </c>
      <c r="E23" s="139" t="s">
        <v>127</v>
      </c>
    </row>
    <row r="24" spans="1:19" s="1" customFormat="1" x14ac:dyDescent="0.2">
      <c r="A24" s="121">
        <v>46072</v>
      </c>
      <c r="B24" s="140">
        <v>20.149999999999999</v>
      </c>
      <c r="C24" s="123" t="s">
        <v>128</v>
      </c>
      <c r="D24" s="121" t="s">
        <v>129</v>
      </c>
      <c r="E24" s="139" t="s">
        <v>130</v>
      </c>
    </row>
    <row r="25" spans="1:19" s="1" customFormat="1" x14ac:dyDescent="0.2">
      <c r="A25" s="121">
        <v>46175</v>
      </c>
      <c r="B25" s="140">
        <v>36.479999999999997</v>
      </c>
      <c r="C25" s="123" t="s">
        <v>131</v>
      </c>
      <c r="D25" s="121" t="s">
        <v>132</v>
      </c>
      <c r="E25" s="139" t="s">
        <v>127</v>
      </c>
    </row>
    <row r="26" spans="1:19" s="1" customFormat="1" x14ac:dyDescent="0.2">
      <c r="A26" s="121">
        <v>46175</v>
      </c>
      <c r="B26" s="140">
        <v>9223.34</v>
      </c>
      <c r="C26" s="123" t="s">
        <v>133</v>
      </c>
      <c r="D26" s="121" t="s">
        <v>134</v>
      </c>
      <c r="E26" s="139" t="s">
        <v>127</v>
      </c>
    </row>
    <row r="27" spans="1:19" s="1" customFormat="1" x14ac:dyDescent="0.2">
      <c r="A27" s="121">
        <v>46175</v>
      </c>
      <c r="B27" s="140">
        <v>140</v>
      </c>
      <c r="C27" s="123" t="s">
        <v>135</v>
      </c>
      <c r="D27" s="121" t="s">
        <v>134</v>
      </c>
      <c r="E27" s="139" t="s">
        <v>127</v>
      </c>
    </row>
    <row r="28" spans="1:19" s="1" customFormat="1" ht="15" x14ac:dyDescent="0.2">
      <c r="A28" s="121">
        <v>45936</v>
      </c>
      <c r="B28" s="140">
        <v>36.93</v>
      </c>
      <c r="C28" s="123" t="s">
        <v>131</v>
      </c>
      <c r="D28" s="121" t="s">
        <v>132</v>
      </c>
      <c r="E28" s="139" t="s">
        <v>127</v>
      </c>
      <c r="F28" s="144">
        <f>[1]Pivot!$C18</f>
        <v>0</v>
      </c>
      <c r="G28" s="143">
        <f>[1]Input!N17</f>
        <v>0</v>
      </c>
      <c r="H28" s="145">
        <f>-[1]Pivot!$H18</f>
        <v>0</v>
      </c>
      <c r="I28" s="145">
        <f>[1]Input!X17</f>
        <v>0</v>
      </c>
      <c r="J28" s="145">
        <f>[1]Input!Y17</f>
        <v>0</v>
      </c>
      <c r="K28" s="145">
        <f>[1]Input!Z17</f>
        <v>0</v>
      </c>
      <c r="L28" s="145"/>
      <c r="M28" s="142"/>
      <c r="N28" s="143"/>
      <c r="O28" s="143"/>
      <c r="P28" s="143"/>
      <c r="Q28" s="143"/>
      <c r="R28" s="143"/>
      <c r="S28" s="146"/>
    </row>
    <row r="29" spans="1:19" s="1" customFormat="1" ht="15" x14ac:dyDescent="0.2">
      <c r="A29" s="121">
        <v>46175</v>
      </c>
      <c r="B29" s="140">
        <v>218.99</v>
      </c>
      <c r="C29" s="123" t="s">
        <v>136</v>
      </c>
      <c r="D29" s="121" t="s">
        <v>137</v>
      </c>
      <c r="E29" s="139" t="s">
        <v>127</v>
      </c>
      <c r="F29" s="144">
        <f>[1]Pivot!$C19</f>
        <v>0</v>
      </c>
      <c r="G29" s="143">
        <f>[1]Input!N18</f>
        <v>0</v>
      </c>
      <c r="H29" s="145">
        <f>-[1]Pivot!$H19</f>
        <v>0</v>
      </c>
      <c r="I29" s="145">
        <f>[1]Input!X18</f>
        <v>0</v>
      </c>
      <c r="J29" s="145">
        <f>[1]Input!Y18</f>
        <v>0</v>
      </c>
      <c r="K29" s="145">
        <f>[1]Input!Z18</f>
        <v>0</v>
      </c>
      <c r="L29" s="145"/>
      <c r="M29" s="142"/>
      <c r="N29" s="143"/>
      <c r="O29" s="143"/>
      <c r="P29" s="143"/>
      <c r="Q29" s="143"/>
      <c r="R29" s="143"/>
      <c r="S29" s="146"/>
    </row>
    <row r="30" spans="1:19" ht="10.5" customHeight="1" x14ac:dyDescent="0.2">
      <c r="A30" s="69" t="s">
        <v>138</v>
      </c>
      <c r="B30" s="70">
        <f>SUM(B12:B29)</f>
        <v>15933.67</v>
      </c>
      <c r="C30" s="70"/>
      <c r="D30" s="70"/>
      <c r="E30" s="70"/>
      <c r="F30" s="149">
        <f>[1]Pivot!$C23</f>
        <v>0</v>
      </c>
      <c r="G30" s="148">
        <f>[1]Input!N22</f>
        <v>0</v>
      </c>
      <c r="H30" s="150">
        <f>-[1]Pivot!$H23</f>
        <v>0</v>
      </c>
      <c r="I30" s="150">
        <f>[1]Input!X22</f>
        <v>0</v>
      </c>
      <c r="J30" s="150">
        <f>[1]Input!Y22</f>
        <v>0</v>
      </c>
      <c r="K30" s="150">
        <f>[1]Input!Z22</f>
        <v>0</v>
      </c>
      <c r="L30" s="150"/>
      <c r="M30" s="147"/>
      <c r="N30" s="148"/>
      <c r="O30" s="148"/>
      <c r="P30" s="148"/>
      <c r="Q30" s="148"/>
      <c r="R30" s="148"/>
      <c r="S30" s="151"/>
    </row>
    <row r="31" spans="1:19" ht="24.75" customHeight="1" x14ac:dyDescent="0.2">
      <c r="A31" s="16"/>
      <c r="B31" s="18"/>
      <c r="C31" s="16"/>
      <c r="D31" s="16"/>
      <c r="E31" s="16"/>
    </row>
    <row r="32" spans="1:19" ht="27" customHeight="1" x14ac:dyDescent="0.2">
      <c r="A32" s="163" t="s">
        <v>139</v>
      </c>
      <c r="B32" s="163"/>
      <c r="C32" s="163"/>
      <c r="D32" s="163"/>
      <c r="E32" s="163"/>
    </row>
    <row r="33" spans="1:6" s="1" customFormat="1" ht="25.5" x14ac:dyDescent="0.2">
      <c r="A33" s="23" t="s">
        <v>120</v>
      </c>
      <c r="B33" s="23" t="s">
        <v>64</v>
      </c>
      <c r="C33" s="23" t="s">
        <v>140</v>
      </c>
      <c r="D33" s="23" t="s">
        <v>123</v>
      </c>
      <c r="E33" s="23" t="s">
        <v>124</v>
      </c>
    </row>
    <row r="34" spans="1:6" s="1" customFormat="1" x14ac:dyDescent="0.2">
      <c r="A34" s="23"/>
      <c r="B34" s="23"/>
      <c r="C34" s="23"/>
      <c r="D34" s="23"/>
      <c r="E34" s="23"/>
    </row>
    <row r="35" spans="1:6" s="1" customFormat="1" x14ac:dyDescent="0.2">
      <c r="A35" s="23"/>
      <c r="B35" s="23"/>
      <c r="C35" s="23"/>
      <c r="D35" s="23"/>
      <c r="E35" s="23"/>
    </row>
    <row r="36" spans="1:6" s="1" customFormat="1" x14ac:dyDescent="0.2">
      <c r="A36" s="130">
        <v>45855</v>
      </c>
      <c r="B36" s="140">
        <v>379.66</v>
      </c>
      <c r="C36" s="123" t="s">
        <v>230</v>
      </c>
      <c r="D36" s="123" t="s">
        <v>134</v>
      </c>
      <c r="E36" s="153" t="s">
        <v>231</v>
      </c>
      <c r="F36" s="1" t="s">
        <v>232</v>
      </c>
    </row>
    <row r="37" spans="1:6" s="1" customFormat="1" x14ac:dyDescent="0.2">
      <c r="A37" s="130">
        <v>45866</v>
      </c>
      <c r="B37" s="140">
        <v>205.22</v>
      </c>
      <c r="C37" s="123" t="s">
        <v>233</v>
      </c>
      <c r="D37" s="123" t="s">
        <v>134</v>
      </c>
      <c r="E37" s="137" t="s">
        <v>234</v>
      </c>
      <c r="F37" s="1" t="s">
        <v>235</v>
      </c>
    </row>
    <row r="38" spans="1:6" s="1" customFormat="1" x14ac:dyDescent="0.2">
      <c r="A38" s="130">
        <v>45877</v>
      </c>
      <c r="B38" s="140">
        <v>135.34</v>
      </c>
      <c r="C38" s="123"/>
      <c r="D38" s="123" t="s">
        <v>134</v>
      </c>
      <c r="E38" s="137"/>
      <c r="F38" s="1" t="s">
        <v>236</v>
      </c>
    </row>
    <row r="39" spans="1:6" s="1" customFormat="1" x14ac:dyDescent="0.2">
      <c r="A39" s="130">
        <v>45884</v>
      </c>
      <c r="B39" s="140">
        <v>322.37</v>
      </c>
      <c r="C39" s="123" t="s">
        <v>237</v>
      </c>
      <c r="D39" s="123" t="s">
        <v>134</v>
      </c>
      <c r="E39" s="137" t="s">
        <v>238</v>
      </c>
      <c r="F39" s="1" t="s">
        <v>239</v>
      </c>
    </row>
    <row r="40" spans="1:6" s="1" customFormat="1" x14ac:dyDescent="0.2">
      <c r="A40" s="130">
        <v>45895</v>
      </c>
      <c r="B40" s="140">
        <v>561.37</v>
      </c>
      <c r="C40" s="123" t="s">
        <v>240</v>
      </c>
      <c r="D40" s="123" t="s">
        <v>134</v>
      </c>
      <c r="E40" s="137" t="s">
        <v>241</v>
      </c>
      <c r="F40" s="1" t="s">
        <v>239</v>
      </c>
    </row>
    <row r="41" spans="1:6" s="1" customFormat="1" x14ac:dyDescent="0.2">
      <c r="A41" s="130">
        <v>45895</v>
      </c>
      <c r="B41" s="140">
        <v>31.37</v>
      </c>
      <c r="C41" s="123" t="s">
        <v>242</v>
      </c>
      <c r="D41" s="123" t="s">
        <v>163</v>
      </c>
      <c r="E41" s="137" t="s">
        <v>143</v>
      </c>
      <c r="F41" s="1" t="s">
        <v>243</v>
      </c>
    </row>
    <row r="42" spans="1:6" s="1" customFormat="1" x14ac:dyDescent="0.2">
      <c r="A42" s="130">
        <v>45895</v>
      </c>
      <c r="B42" s="140">
        <v>59.67</v>
      </c>
      <c r="C42" s="123" t="s">
        <v>244</v>
      </c>
      <c r="D42" s="123" t="s">
        <v>163</v>
      </c>
      <c r="E42" s="153" t="s">
        <v>152</v>
      </c>
      <c r="F42" s="1" t="s">
        <v>243</v>
      </c>
    </row>
    <row r="43" spans="1:6" s="1" customFormat="1" x14ac:dyDescent="0.2">
      <c r="A43" s="130">
        <v>45905</v>
      </c>
      <c r="B43" s="140">
        <v>654.04999999999995</v>
      </c>
      <c r="C43" s="123" t="s">
        <v>245</v>
      </c>
      <c r="D43" s="123" t="s">
        <v>134</v>
      </c>
      <c r="E43" s="153" t="s">
        <v>246</v>
      </c>
      <c r="F43" s="1" t="s">
        <v>247</v>
      </c>
    </row>
    <row r="44" spans="1:6" s="1" customFormat="1" x14ac:dyDescent="0.2">
      <c r="A44" s="130">
        <v>45905</v>
      </c>
      <c r="B44" s="140">
        <v>84.93</v>
      </c>
      <c r="C44" s="123" t="s">
        <v>248</v>
      </c>
      <c r="D44" s="123" t="s">
        <v>249</v>
      </c>
      <c r="E44" s="153" t="s">
        <v>152</v>
      </c>
      <c r="F44" s="1" t="s">
        <v>250</v>
      </c>
    </row>
    <row r="45" spans="1:6" s="1" customFormat="1" x14ac:dyDescent="0.2">
      <c r="A45" s="130">
        <v>45905</v>
      </c>
      <c r="B45" s="140">
        <v>26.09</v>
      </c>
      <c r="C45" s="123" t="s">
        <v>251</v>
      </c>
      <c r="D45" s="123" t="s">
        <v>163</v>
      </c>
      <c r="E45" s="153" t="s">
        <v>246</v>
      </c>
      <c r="F45" s="1" t="s">
        <v>222</v>
      </c>
    </row>
    <row r="46" spans="1:6" s="1" customFormat="1" x14ac:dyDescent="0.2">
      <c r="A46" s="130">
        <v>45905</v>
      </c>
      <c r="B46" s="140">
        <v>89.91</v>
      </c>
      <c r="C46" s="123" t="s">
        <v>252</v>
      </c>
      <c r="D46" s="123" t="s">
        <v>163</v>
      </c>
      <c r="E46" s="137" t="s">
        <v>152</v>
      </c>
      <c r="F46" s="1" t="s">
        <v>250</v>
      </c>
    </row>
    <row r="47" spans="1:6" s="1" customFormat="1" x14ac:dyDescent="0.2">
      <c r="A47" s="130">
        <v>45905</v>
      </c>
      <c r="B47" s="140">
        <v>20.78</v>
      </c>
      <c r="C47" s="123" t="s">
        <v>248</v>
      </c>
      <c r="D47" s="123" t="s">
        <v>253</v>
      </c>
      <c r="E47" s="137" t="s">
        <v>152</v>
      </c>
      <c r="F47" s="1" t="s">
        <v>254</v>
      </c>
    </row>
    <row r="48" spans="1:6" s="1" customFormat="1" x14ac:dyDescent="0.2">
      <c r="A48" s="130">
        <v>45916</v>
      </c>
      <c r="B48" s="140">
        <v>385.67</v>
      </c>
      <c r="C48" s="123" t="s">
        <v>255</v>
      </c>
      <c r="D48" s="123" t="s">
        <v>134</v>
      </c>
      <c r="E48" s="137" t="s">
        <v>231</v>
      </c>
      <c r="F48" s="1" t="s">
        <v>256</v>
      </c>
    </row>
    <row r="49" spans="1:6" s="1" customFormat="1" x14ac:dyDescent="0.2">
      <c r="A49" s="130">
        <v>45925</v>
      </c>
      <c r="B49" s="140">
        <v>25</v>
      </c>
      <c r="C49" s="123" t="s">
        <v>257</v>
      </c>
      <c r="D49" s="123" t="s">
        <v>134</v>
      </c>
      <c r="E49" s="137" t="s">
        <v>241</v>
      </c>
      <c r="F49" s="1" t="s">
        <v>258</v>
      </c>
    </row>
    <row r="50" spans="1:6" s="1" customFormat="1" x14ac:dyDescent="0.2">
      <c r="A50" s="130">
        <v>45943</v>
      </c>
      <c r="B50" s="140">
        <v>225.41</v>
      </c>
      <c r="C50" s="123" t="s">
        <v>259</v>
      </c>
      <c r="D50" s="123" t="s">
        <v>134</v>
      </c>
      <c r="E50" s="137" t="s">
        <v>260</v>
      </c>
      <c r="F50" s="1" t="s">
        <v>258</v>
      </c>
    </row>
    <row r="51" spans="1:6" s="1" customFormat="1" x14ac:dyDescent="0.2">
      <c r="A51" s="130">
        <v>45945</v>
      </c>
      <c r="B51" s="140">
        <v>726.64</v>
      </c>
      <c r="C51" s="123" t="s">
        <v>261</v>
      </c>
      <c r="D51" s="123" t="s">
        <v>134</v>
      </c>
      <c r="E51" s="153" t="s">
        <v>262</v>
      </c>
      <c r="F51" s="1" t="s">
        <v>263</v>
      </c>
    </row>
    <row r="52" spans="1:6" s="1" customFormat="1" x14ac:dyDescent="0.2">
      <c r="A52" s="130">
        <v>45946</v>
      </c>
      <c r="B52" s="140">
        <v>208.28</v>
      </c>
      <c r="C52" s="123" t="s">
        <v>264</v>
      </c>
      <c r="D52" s="123" t="s">
        <v>214</v>
      </c>
      <c r="E52" s="153" t="s">
        <v>152</v>
      </c>
      <c r="F52" s="1" t="s">
        <v>265</v>
      </c>
    </row>
    <row r="53" spans="1:6" s="1" customFormat="1" x14ac:dyDescent="0.2">
      <c r="A53" s="130">
        <v>45946</v>
      </c>
      <c r="B53" s="140">
        <v>196.62</v>
      </c>
      <c r="C53" s="123" t="s">
        <v>266</v>
      </c>
      <c r="D53" s="123" t="s">
        <v>267</v>
      </c>
      <c r="E53" s="153" t="s">
        <v>268</v>
      </c>
      <c r="F53" s="1" t="s">
        <v>269</v>
      </c>
    </row>
    <row r="54" spans="1:6" s="1" customFormat="1" x14ac:dyDescent="0.2">
      <c r="A54" s="130">
        <v>45978</v>
      </c>
      <c r="B54" s="140">
        <v>640.41</v>
      </c>
      <c r="C54" s="123" t="s">
        <v>270</v>
      </c>
      <c r="D54" s="123" t="s">
        <v>134</v>
      </c>
      <c r="E54" s="153" t="s">
        <v>238</v>
      </c>
      <c r="F54" s="1" t="s">
        <v>271</v>
      </c>
    </row>
    <row r="55" spans="1:6" s="1" customFormat="1" x14ac:dyDescent="0.2">
      <c r="A55" s="130">
        <v>45978</v>
      </c>
      <c r="B55" s="140">
        <v>35.49</v>
      </c>
      <c r="C55" s="123" t="s">
        <v>270</v>
      </c>
      <c r="D55" s="123" t="s">
        <v>163</v>
      </c>
      <c r="E55" s="137" t="s">
        <v>143</v>
      </c>
      <c r="F55" s="1" t="s">
        <v>272</v>
      </c>
    </row>
    <row r="56" spans="1:6" s="1" customFormat="1" x14ac:dyDescent="0.2">
      <c r="A56" s="130">
        <v>45993</v>
      </c>
      <c r="B56" s="140">
        <v>630.20000000000005</v>
      </c>
      <c r="C56" s="123" t="s">
        <v>273</v>
      </c>
      <c r="D56" s="123" t="s">
        <v>134</v>
      </c>
      <c r="E56" s="137" t="s">
        <v>246</v>
      </c>
      <c r="F56" s="1" t="s">
        <v>272</v>
      </c>
    </row>
    <row r="57" spans="1:6" s="1" customFormat="1" x14ac:dyDescent="0.2">
      <c r="A57" s="130">
        <v>45993</v>
      </c>
      <c r="B57" s="140">
        <v>168.59</v>
      </c>
      <c r="C57" s="123" t="s">
        <v>274</v>
      </c>
      <c r="D57" s="123" t="s">
        <v>267</v>
      </c>
      <c r="E57" s="137" t="s">
        <v>275</v>
      </c>
      <c r="F57" s="1" t="s">
        <v>276</v>
      </c>
    </row>
    <row r="58" spans="1:6" s="1" customFormat="1" x14ac:dyDescent="0.2">
      <c r="A58" s="130">
        <v>45993</v>
      </c>
      <c r="B58" s="140">
        <v>27.48</v>
      </c>
      <c r="C58" s="123" t="s">
        <v>277</v>
      </c>
      <c r="D58" s="123" t="s">
        <v>277</v>
      </c>
      <c r="E58" s="137" t="s">
        <v>152</v>
      </c>
      <c r="F58" s="1" t="s">
        <v>278</v>
      </c>
    </row>
    <row r="59" spans="1:6" s="1" customFormat="1" x14ac:dyDescent="0.2">
      <c r="A59" s="130">
        <v>45998</v>
      </c>
      <c r="B59" s="140">
        <v>834.7</v>
      </c>
      <c r="C59" s="123" t="s">
        <v>279</v>
      </c>
      <c r="D59" s="123" t="s">
        <v>134</v>
      </c>
      <c r="E59" s="137" t="s">
        <v>246</v>
      </c>
      <c r="F59" s="1" t="s">
        <v>272</v>
      </c>
    </row>
    <row r="60" spans="1:6" s="1" customFormat="1" x14ac:dyDescent="0.2">
      <c r="A60" s="130">
        <v>46167</v>
      </c>
      <c r="B60" s="140">
        <v>47.91</v>
      </c>
      <c r="C60" s="123" t="s">
        <v>141</v>
      </c>
      <c r="D60" s="123" t="s">
        <v>142</v>
      </c>
      <c r="E60" s="153" t="s">
        <v>143</v>
      </c>
    </row>
    <row r="61" spans="1:6" s="1" customFormat="1" x14ac:dyDescent="0.2">
      <c r="A61" s="130">
        <v>46069</v>
      </c>
      <c r="B61" s="140">
        <v>712</v>
      </c>
      <c r="C61" s="123" t="s">
        <v>146</v>
      </c>
      <c r="D61" s="123" t="s">
        <v>134</v>
      </c>
      <c r="E61" s="137" t="s">
        <v>145</v>
      </c>
    </row>
    <row r="62" spans="1:6" s="1" customFormat="1" x14ac:dyDescent="0.2">
      <c r="A62" s="130">
        <v>46188</v>
      </c>
      <c r="B62" s="140">
        <v>599.79999999999995</v>
      </c>
      <c r="C62" s="123" t="s">
        <v>147</v>
      </c>
      <c r="D62" s="123" t="s">
        <v>134</v>
      </c>
      <c r="E62" s="137" t="s">
        <v>145</v>
      </c>
    </row>
    <row r="63" spans="1:6" s="1" customFormat="1" x14ac:dyDescent="0.2">
      <c r="A63" s="130">
        <v>46189</v>
      </c>
      <c r="B63" s="140">
        <v>1433.82</v>
      </c>
      <c r="C63" s="123" t="s">
        <v>148</v>
      </c>
      <c r="D63" s="123" t="s">
        <v>134</v>
      </c>
      <c r="E63" s="137" t="s">
        <v>145</v>
      </c>
    </row>
    <row r="64" spans="1:6" s="1" customFormat="1" x14ac:dyDescent="0.2">
      <c r="A64" s="130">
        <v>46153</v>
      </c>
      <c r="B64" s="140">
        <v>611.62</v>
      </c>
      <c r="C64" s="123" t="s">
        <v>149</v>
      </c>
      <c r="D64" s="123" t="s">
        <v>134</v>
      </c>
      <c r="E64" s="137" t="s">
        <v>145</v>
      </c>
    </row>
    <row r="65" spans="1:6" s="1" customFormat="1" x14ac:dyDescent="0.2">
      <c r="A65" s="130">
        <v>46162</v>
      </c>
      <c r="B65" s="140">
        <v>634.29999999999995</v>
      </c>
      <c r="C65" s="123" t="s">
        <v>150</v>
      </c>
      <c r="D65" s="123" t="s">
        <v>134</v>
      </c>
      <c r="E65" s="137" t="s">
        <v>144</v>
      </c>
    </row>
    <row r="66" spans="1:6" s="1" customFormat="1" x14ac:dyDescent="0.2">
      <c r="A66" s="130">
        <v>46202</v>
      </c>
      <c r="B66" s="140">
        <v>464.15</v>
      </c>
      <c r="C66" s="123" t="s">
        <v>151</v>
      </c>
      <c r="D66" s="123" t="s">
        <v>134</v>
      </c>
      <c r="E66" s="153" t="s">
        <v>152</v>
      </c>
    </row>
    <row r="67" spans="1:6" s="1" customFormat="1" x14ac:dyDescent="0.2">
      <c r="A67" s="130">
        <v>46190</v>
      </c>
      <c r="B67" s="140">
        <v>3</v>
      </c>
      <c r="C67" s="123" t="s">
        <v>153</v>
      </c>
      <c r="D67" s="123" t="s">
        <v>134</v>
      </c>
      <c r="E67" s="153" t="s">
        <v>154</v>
      </c>
    </row>
    <row r="68" spans="1:6" s="1" customFormat="1" x14ac:dyDescent="0.2">
      <c r="A68" s="130">
        <v>46163</v>
      </c>
      <c r="B68" s="140">
        <v>31.79</v>
      </c>
      <c r="C68" s="123" t="s">
        <v>155</v>
      </c>
      <c r="D68" s="123" t="s">
        <v>156</v>
      </c>
      <c r="E68" s="153" t="s">
        <v>157</v>
      </c>
    </row>
    <row r="69" spans="1:6" x14ac:dyDescent="0.2">
      <c r="A69" s="69" t="s">
        <v>158</v>
      </c>
      <c r="B69" s="70">
        <f>SUM(B36:B68)</f>
        <v>11213.64</v>
      </c>
      <c r="C69" s="116" t="str">
        <f>IF(SUBTOTAL(3,B60:B68)=SUBTOTAL(103,B60:B68),'Summary and sign-off'!$A$48,'Summary and sign-off'!$A$49)</f>
        <v>Check - there are no hidden rows with data</v>
      </c>
      <c r="D69" s="162" t="str">
        <f>IF('Summary and sign-off'!F56='Summary and sign-off'!F54,'Summary and sign-off'!A51,'Summary and sign-off'!A50)</f>
        <v>Check - each entry provides sufficient information</v>
      </c>
      <c r="E69" s="162"/>
    </row>
    <row r="70" spans="1:6" s="1" customFormat="1" x14ac:dyDescent="0.2">
      <c r="A70" s="16"/>
      <c r="B70" s="18"/>
      <c r="C70" s="16"/>
      <c r="D70" s="16"/>
      <c r="E70" s="16"/>
    </row>
    <row r="71" spans="1:6" s="1" customFormat="1" ht="15.75" x14ac:dyDescent="0.2">
      <c r="A71" s="163" t="s">
        <v>159</v>
      </c>
      <c r="B71" s="163"/>
      <c r="C71" s="163"/>
      <c r="D71" s="163"/>
      <c r="E71" s="163"/>
    </row>
    <row r="72" spans="1:6" s="1" customFormat="1" ht="25.5" x14ac:dyDescent="0.2">
      <c r="A72" s="23" t="s">
        <v>120</v>
      </c>
      <c r="B72" s="23" t="s">
        <v>64</v>
      </c>
      <c r="C72" s="23" t="s">
        <v>160</v>
      </c>
      <c r="D72" s="23" t="s">
        <v>161</v>
      </c>
      <c r="E72" s="23" t="s">
        <v>124</v>
      </c>
    </row>
    <row r="73" spans="1:6" s="1" customFormat="1" x14ac:dyDescent="0.2">
      <c r="A73" s="130"/>
      <c r="B73" s="152"/>
      <c r="C73" s="123"/>
      <c r="D73" s="123"/>
      <c r="E73" s="153"/>
    </row>
    <row r="74" spans="1:6" s="1" customFormat="1" x14ac:dyDescent="0.2">
      <c r="A74" s="130">
        <v>45866</v>
      </c>
      <c r="B74" s="152">
        <v>37.18</v>
      </c>
      <c r="C74" s="123" t="s">
        <v>280</v>
      </c>
      <c r="D74" s="123" t="s">
        <v>163</v>
      </c>
      <c r="E74" s="153" t="s">
        <v>144</v>
      </c>
      <c r="F74" s="1" t="s">
        <v>222</v>
      </c>
    </row>
    <row r="75" spans="1:6" s="1" customFormat="1" x14ac:dyDescent="0.2">
      <c r="A75" s="125">
        <v>45889</v>
      </c>
      <c r="B75" s="152">
        <v>42.85</v>
      </c>
      <c r="C75" s="123" t="s">
        <v>281</v>
      </c>
      <c r="D75" s="123" t="s">
        <v>163</v>
      </c>
      <c r="E75" s="124" t="s">
        <v>144</v>
      </c>
      <c r="F75" s="1" t="s">
        <v>243</v>
      </c>
    </row>
    <row r="76" spans="1:6" s="1" customFormat="1" x14ac:dyDescent="0.2">
      <c r="A76" s="125">
        <v>45925</v>
      </c>
      <c r="B76" s="152">
        <v>29.84</v>
      </c>
      <c r="C76" s="123" t="s">
        <v>282</v>
      </c>
      <c r="D76" s="123" t="s">
        <v>163</v>
      </c>
      <c r="E76" s="124" t="s">
        <v>143</v>
      </c>
      <c r="F76" s="1" t="s">
        <v>250</v>
      </c>
    </row>
    <row r="77" spans="1:6" s="1" customFormat="1" x14ac:dyDescent="0.2">
      <c r="A77" s="125">
        <v>45967</v>
      </c>
      <c r="B77" s="152">
        <v>22.86</v>
      </c>
      <c r="C77" s="123" t="s">
        <v>283</v>
      </c>
      <c r="D77" s="123" t="s">
        <v>163</v>
      </c>
      <c r="E77" s="124" t="s">
        <v>143</v>
      </c>
      <c r="F77" s="1" t="s">
        <v>272</v>
      </c>
    </row>
    <row r="78" spans="1:6" s="1" customFormat="1" x14ac:dyDescent="0.2">
      <c r="A78" s="125">
        <v>46345</v>
      </c>
      <c r="B78" s="140">
        <v>24.77</v>
      </c>
      <c r="C78" s="123" t="s">
        <v>284</v>
      </c>
      <c r="D78" s="123" t="s">
        <v>163</v>
      </c>
      <c r="E78" s="124" t="s">
        <v>143</v>
      </c>
      <c r="F78" s="1" t="s">
        <v>272</v>
      </c>
    </row>
    <row r="79" spans="1:6" s="1" customFormat="1" x14ac:dyDescent="0.2">
      <c r="A79" s="130">
        <v>46346</v>
      </c>
      <c r="B79" s="140">
        <v>30.71</v>
      </c>
      <c r="C79" s="123" t="s">
        <v>280</v>
      </c>
      <c r="D79" s="123" t="s">
        <v>163</v>
      </c>
      <c r="E79" s="124" t="s">
        <v>143</v>
      </c>
      <c r="F79" s="1" t="s">
        <v>272</v>
      </c>
    </row>
    <row r="80" spans="1:6" s="1" customFormat="1" x14ac:dyDescent="0.2">
      <c r="A80" s="130">
        <v>46001</v>
      </c>
      <c r="B80" s="152">
        <v>22</v>
      </c>
      <c r="C80" s="123" t="s">
        <v>285</v>
      </c>
      <c r="D80" s="123" t="s">
        <v>163</v>
      </c>
      <c r="E80" s="153" t="s">
        <v>143</v>
      </c>
      <c r="F80" s="1" t="s">
        <v>276</v>
      </c>
    </row>
    <row r="81" spans="1:5" s="1" customFormat="1" x14ac:dyDescent="0.2">
      <c r="A81" s="130">
        <v>45866</v>
      </c>
      <c r="B81" s="152">
        <v>20.37</v>
      </c>
      <c r="C81" s="123" t="s">
        <v>162</v>
      </c>
      <c r="D81" s="123" t="s">
        <v>163</v>
      </c>
      <c r="E81" s="153" t="s">
        <v>144</v>
      </c>
    </row>
    <row r="82" spans="1:5" s="1" customFormat="1" x14ac:dyDescent="0.2">
      <c r="A82" s="130">
        <v>45889</v>
      </c>
      <c r="B82" s="152">
        <v>61.209999999999994</v>
      </c>
      <c r="C82" s="123" t="s">
        <v>164</v>
      </c>
      <c r="D82" s="123" t="s">
        <v>163</v>
      </c>
      <c r="E82" s="153" t="s">
        <v>144</v>
      </c>
    </row>
    <row r="83" spans="1:5" s="1" customFormat="1" x14ac:dyDescent="0.2">
      <c r="A83" s="125">
        <v>45925</v>
      </c>
      <c r="B83" s="152">
        <v>91.710000000000008</v>
      </c>
      <c r="C83" s="123" t="s">
        <v>165</v>
      </c>
      <c r="D83" s="123" t="s">
        <v>163</v>
      </c>
      <c r="E83" s="124" t="s">
        <v>143</v>
      </c>
    </row>
    <row r="84" spans="1:5" s="1" customFormat="1" x14ac:dyDescent="0.2">
      <c r="A84" s="125">
        <v>45967</v>
      </c>
      <c r="B84" s="152">
        <v>18.66</v>
      </c>
      <c r="C84" s="123" t="s">
        <v>166</v>
      </c>
      <c r="D84" s="123" t="s">
        <v>163</v>
      </c>
      <c r="E84" s="124" t="s">
        <v>143</v>
      </c>
    </row>
    <row r="85" spans="1:5" s="1" customFormat="1" x14ac:dyDescent="0.2">
      <c r="A85" s="125">
        <v>46345</v>
      </c>
      <c r="B85" s="152">
        <v>38.54</v>
      </c>
      <c r="C85" s="123" t="s">
        <v>167</v>
      </c>
      <c r="D85" s="123" t="s">
        <v>163</v>
      </c>
      <c r="E85" s="124" t="s">
        <v>143</v>
      </c>
    </row>
    <row r="86" spans="1:5" s="1" customFormat="1" x14ac:dyDescent="0.2">
      <c r="A86" s="125">
        <v>46346</v>
      </c>
      <c r="B86" s="140"/>
      <c r="C86" s="123"/>
      <c r="D86" s="123" t="s">
        <v>163</v>
      </c>
      <c r="E86" s="124" t="s">
        <v>143</v>
      </c>
    </row>
    <row r="87" spans="1:5" s="1" customFormat="1" x14ac:dyDescent="0.2">
      <c r="A87" s="130">
        <v>46001</v>
      </c>
      <c r="B87" s="140"/>
      <c r="C87" s="123"/>
      <c r="D87" s="123" t="s">
        <v>163</v>
      </c>
      <c r="E87" s="124" t="s">
        <v>143</v>
      </c>
    </row>
    <row r="88" spans="1:5" s="1" customFormat="1" x14ac:dyDescent="0.2">
      <c r="A88" s="130"/>
      <c r="B88" s="122"/>
      <c r="C88" s="123"/>
      <c r="D88" s="123"/>
      <c r="E88" s="124"/>
    </row>
    <row r="89" spans="1:5" ht="34.5" customHeight="1" x14ac:dyDescent="0.2">
      <c r="A89" s="117"/>
      <c r="B89" s="118"/>
      <c r="C89" s="119"/>
      <c r="D89" s="119"/>
      <c r="E89" s="120"/>
    </row>
    <row r="90" spans="1:5" x14ac:dyDescent="0.2">
      <c r="A90" s="69" t="s">
        <v>168</v>
      </c>
      <c r="B90" s="70">
        <f>SUM(B74:B88)</f>
        <v>440.70000000000005</v>
      </c>
      <c r="C90" s="116" t="str">
        <f>IF(SUBTOTAL(3,B81:B89)=SUBTOTAL(103,B81:B89),'Summary and sign-off'!$A$48,'Summary and sign-off'!$A$49)</f>
        <v>Check - there are no hidden rows with data</v>
      </c>
      <c r="D90" s="162" t="str">
        <f>IF('Summary and sign-off'!F57='Summary and sign-off'!F54,'Summary and sign-off'!A51,'Summary and sign-off'!A50)</f>
        <v>Not all lines have an entry for "Cost in NZ$" and "Type of expense"</v>
      </c>
      <c r="E90" s="162"/>
    </row>
    <row r="91" spans="1:5" x14ac:dyDescent="0.2">
      <c r="A91" s="16"/>
      <c r="B91" s="55"/>
      <c r="C91" s="18"/>
      <c r="D91" s="16"/>
      <c r="E91" s="16"/>
    </row>
    <row r="92" spans="1:5" ht="12.6" customHeight="1" x14ac:dyDescent="0.2">
      <c r="A92" s="28" t="s">
        <v>169</v>
      </c>
      <c r="B92" s="56">
        <f>B30+B69+B90</f>
        <v>27588.01</v>
      </c>
      <c r="C92" s="29"/>
      <c r="D92" s="29"/>
      <c r="E92" s="29"/>
    </row>
    <row r="93" spans="1:5" ht="12.95" customHeight="1" x14ac:dyDescent="0.2">
      <c r="A93" s="16"/>
      <c r="B93" s="18"/>
      <c r="C93" s="16"/>
      <c r="D93" s="16"/>
      <c r="E93" s="16"/>
    </row>
    <row r="94" spans="1:5" x14ac:dyDescent="0.2">
      <c r="A94" s="17" t="s">
        <v>75</v>
      </c>
      <c r="B94" s="18"/>
      <c r="C94" s="16"/>
      <c r="D94" s="16"/>
      <c r="E94" s="16"/>
    </row>
    <row r="95" spans="1:5" x14ac:dyDescent="0.2">
      <c r="A95" s="19" t="s">
        <v>170</v>
      </c>
    </row>
    <row r="96" spans="1:5" ht="12.95" customHeight="1" x14ac:dyDescent="0.2">
      <c r="A96" s="19" t="s">
        <v>171</v>
      </c>
      <c r="B96" s="16"/>
      <c r="D96" s="16"/>
    </row>
    <row r="97" spans="1:5" x14ac:dyDescent="0.2">
      <c r="A97" s="19" t="s">
        <v>172</v>
      </c>
    </row>
    <row r="98" spans="1:5" x14ac:dyDescent="0.2">
      <c r="A98" s="19" t="s">
        <v>81</v>
      </c>
      <c r="B98" s="18"/>
      <c r="C98" s="16"/>
      <c r="D98" s="16"/>
      <c r="E98" s="16"/>
    </row>
    <row r="99" spans="1:5" x14ac:dyDescent="0.2">
      <c r="A99" s="19" t="s">
        <v>173</v>
      </c>
      <c r="B99" s="16"/>
      <c r="D99" s="16"/>
    </row>
    <row r="100" spans="1:5" hidden="1" x14ac:dyDescent="0.2">
      <c r="A100" s="19" t="s">
        <v>174</v>
      </c>
    </row>
    <row r="101" spans="1:5" x14ac:dyDescent="0.2">
      <c r="A101" s="19" t="s">
        <v>175</v>
      </c>
      <c r="B101" s="19"/>
      <c r="C101" s="19"/>
      <c r="D101" s="19"/>
    </row>
    <row r="102" spans="1:5" x14ac:dyDescent="0.2">
      <c r="A102" s="25"/>
      <c r="B102" s="16"/>
      <c r="C102" s="16"/>
      <c r="D102" s="16"/>
      <c r="E102" s="16"/>
    </row>
    <row r="103" spans="1:5" x14ac:dyDescent="0.2">
      <c r="A103" s="25"/>
      <c r="B103" s="16"/>
      <c r="C103" s="16"/>
      <c r="D103" s="16"/>
      <c r="E103" s="16"/>
    </row>
    <row r="104" spans="1:5" x14ac:dyDescent="0.2"/>
    <row r="105" spans="1:5" ht="12.75" hidden="1" customHeight="1" x14ac:dyDescent="0.2"/>
    <row r="106" spans="1:5" x14ac:dyDescent="0.2"/>
    <row r="107" spans="1:5" x14ac:dyDescent="0.2"/>
    <row r="108" spans="1:5" x14ac:dyDescent="0.2"/>
    <row r="109" spans="1:5" x14ac:dyDescent="0.2"/>
    <row r="110" spans="1:5" x14ac:dyDescent="0.2"/>
    <row r="111" spans="1:5" hidden="1" x14ac:dyDescent="0.2">
      <c r="A111" s="25"/>
      <c r="B111" s="16"/>
      <c r="C111" s="16"/>
      <c r="D111" s="16"/>
      <c r="E111" s="16"/>
    </row>
    <row r="112" spans="1:5" hidden="1" x14ac:dyDescent="0.2">
      <c r="A112" s="25"/>
      <c r="B112" s="16"/>
      <c r="C112" s="16"/>
      <c r="D112" s="16"/>
      <c r="E112" s="16"/>
    </row>
    <row r="113" spans="1:5" x14ac:dyDescent="0.2">
      <c r="A113" s="25"/>
      <c r="B113" s="16"/>
      <c r="C113" s="16"/>
      <c r="D113" s="16"/>
      <c r="E113" s="16"/>
    </row>
    <row r="114" spans="1:5" x14ac:dyDescent="0.2">
      <c r="A114" s="25"/>
      <c r="B114" s="16"/>
      <c r="C114" s="16"/>
      <c r="D114" s="16"/>
      <c r="E114" s="16"/>
    </row>
    <row r="115" spans="1:5" x14ac:dyDescent="0.2">
      <c r="A115" s="25"/>
      <c r="B115" s="16"/>
      <c r="C115" s="16"/>
      <c r="D115" s="16"/>
      <c r="E115" s="16"/>
    </row>
    <row r="116" spans="1:5" x14ac:dyDescent="0.2"/>
    <row r="117" spans="1:5" x14ac:dyDescent="0.2"/>
    <row r="118" spans="1:5" x14ac:dyDescent="0.2"/>
    <row r="119" spans="1:5" x14ac:dyDescent="0.2"/>
    <row r="120" spans="1:5" x14ac:dyDescent="0.2"/>
    <row r="121" spans="1:5" x14ac:dyDescent="0.2"/>
    <row r="122" spans="1:5" x14ac:dyDescent="0.2"/>
    <row r="123" spans="1:5" x14ac:dyDescent="0.2"/>
    <row r="124" spans="1:5" x14ac:dyDescent="0.2"/>
    <row r="125" spans="1:5" x14ac:dyDescent="0.2"/>
    <row r="126" spans="1:5" x14ac:dyDescent="0.2"/>
    <row r="127" spans="1:5" x14ac:dyDescent="0.2"/>
    <row r="128" spans="1:5"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sheetData>
  <sheetProtection formatCells="0" formatRows="0" insertColumns="0" insertRows="0" deleteRows="0"/>
  <mergeCells count="14">
    <mergeCell ref="B7:E7"/>
    <mergeCell ref="B5:E5"/>
    <mergeCell ref="D90:E90"/>
    <mergeCell ref="A1:E1"/>
    <mergeCell ref="A32:E32"/>
    <mergeCell ref="A71:E71"/>
    <mergeCell ref="B2:E2"/>
    <mergeCell ref="B3:E3"/>
    <mergeCell ref="B4:E4"/>
    <mergeCell ref="A8:E8"/>
    <mergeCell ref="A9:E9"/>
    <mergeCell ref="B6:E6"/>
    <mergeCell ref="D69:E69"/>
    <mergeCell ref="A10:E10"/>
  </mergeCells>
  <dataValidations count="2">
    <dataValidation allowBlank="1" showInputMessage="1" showErrorMessage="1" prompt="Insert additional rows as needed:_x000a_- 'right click' on a row number (left of screen)_x000a_- select 'Insert' (this will insert a row above it)" sqref="A72:A80 A11 A33:A59"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89 A81:A82 A60:A68 A12:A29" xr:uid="{00000000-0002-0000-0200-000000000000}">
      <formula1>$B$4</formula1>
      <formula2>$B$5</formula2>
    </dataValidation>
  </dataValidations>
  <pageMargins left="0.70866141732283472" right="0.70866141732283472" top="0.74803149606299213" bottom="0.74803149606299213" header="0.31496062992125984" footer="0.31496062992125984"/>
  <pageSetup paperSize="8" scale="91"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B89 B12:B22 B81:B82 B60:B68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6" zoomScaleNormal="100" workbookViewId="0">
      <selection activeCell="B6" sqref="B6:F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58" t="s">
        <v>176</v>
      </c>
      <c r="B1" s="158"/>
      <c r="C1" s="158"/>
      <c r="D1" s="158"/>
      <c r="E1" s="158"/>
      <c r="F1" s="158"/>
    </row>
    <row r="2" spans="1:6" ht="21" customHeight="1" x14ac:dyDescent="0.2">
      <c r="A2" s="2" t="s">
        <v>52</v>
      </c>
      <c r="B2" s="161" t="str">
        <f>'Summary and sign-off'!B2:F2</f>
        <v>Electoral Commission</v>
      </c>
      <c r="C2" s="161"/>
      <c r="D2" s="161"/>
      <c r="E2" s="161"/>
      <c r="F2" s="161"/>
    </row>
    <row r="3" spans="1:6" ht="21" customHeight="1" x14ac:dyDescent="0.2">
      <c r="A3" s="2" t="s">
        <v>113</v>
      </c>
      <c r="B3" s="161" t="str">
        <f>'Summary and sign-off'!B3:F3</f>
        <v>Karl Le Quesne</v>
      </c>
      <c r="C3" s="161"/>
      <c r="D3" s="161"/>
      <c r="E3" s="161"/>
      <c r="F3" s="161"/>
    </row>
    <row r="4" spans="1:6" ht="21" customHeight="1" x14ac:dyDescent="0.2">
      <c r="A4" s="2" t="s">
        <v>114</v>
      </c>
      <c r="B4" s="161">
        <f>'Summary and sign-off'!B4:F4</f>
        <v>45839</v>
      </c>
      <c r="C4" s="161"/>
      <c r="D4" s="161"/>
      <c r="E4" s="161"/>
      <c r="F4" s="161"/>
    </row>
    <row r="5" spans="1:6" ht="21" customHeight="1" x14ac:dyDescent="0.2">
      <c r="A5" s="2" t="s">
        <v>115</v>
      </c>
      <c r="B5" s="161">
        <f>Travel!B5</f>
        <v>46203</v>
      </c>
      <c r="C5" s="161"/>
      <c r="D5" s="161"/>
      <c r="E5" s="161"/>
      <c r="F5" s="161"/>
    </row>
    <row r="6" spans="1:6" ht="21" customHeight="1" x14ac:dyDescent="0.2">
      <c r="A6" s="2" t="s">
        <v>177</v>
      </c>
      <c r="B6" s="156" t="s">
        <v>83</v>
      </c>
      <c r="C6" s="156"/>
      <c r="D6" s="156"/>
      <c r="E6" s="156"/>
      <c r="F6" s="156"/>
    </row>
    <row r="7" spans="1:6" ht="21" customHeight="1" x14ac:dyDescent="0.2">
      <c r="A7" s="2" t="s">
        <v>58</v>
      </c>
      <c r="B7" s="156" t="s">
        <v>85</v>
      </c>
      <c r="C7" s="156"/>
      <c r="D7" s="156"/>
      <c r="E7" s="156"/>
      <c r="F7" s="156"/>
    </row>
    <row r="8" spans="1:6" ht="36" customHeight="1" x14ac:dyDescent="0.2">
      <c r="A8" s="165" t="s">
        <v>178</v>
      </c>
      <c r="B8" s="165"/>
      <c r="C8" s="165"/>
      <c r="D8" s="165"/>
      <c r="E8" s="165"/>
      <c r="F8" s="165"/>
    </row>
    <row r="9" spans="1:6" ht="36" customHeight="1" x14ac:dyDescent="0.2">
      <c r="A9" s="169" t="s">
        <v>179</v>
      </c>
      <c r="B9" s="170"/>
      <c r="C9" s="170"/>
      <c r="D9" s="170"/>
      <c r="E9" s="170"/>
      <c r="F9" s="170"/>
    </row>
    <row r="10" spans="1:6" ht="39" customHeight="1" x14ac:dyDescent="0.2">
      <c r="A10" s="23" t="s">
        <v>120</v>
      </c>
      <c r="B10" s="101" t="s">
        <v>180</v>
      </c>
      <c r="C10" s="101" t="s">
        <v>181</v>
      </c>
      <c r="D10" s="101" t="s">
        <v>182</v>
      </c>
      <c r="E10" s="101" t="s">
        <v>183</v>
      </c>
      <c r="F10" s="101" t="s">
        <v>184</v>
      </c>
    </row>
    <row r="11" spans="1:6" s="1" customFormat="1" hidden="1" x14ac:dyDescent="0.2">
      <c r="A11" s="93"/>
      <c r="B11" s="96"/>
      <c r="C11" s="98"/>
      <c r="D11" s="96"/>
      <c r="E11" s="99"/>
      <c r="F11" s="97"/>
    </row>
    <row r="12" spans="1:6" s="1" customFormat="1" x14ac:dyDescent="0.2">
      <c r="A12" s="107"/>
      <c r="B12" s="112"/>
      <c r="C12" s="113"/>
      <c r="D12" s="112"/>
      <c r="E12" s="114"/>
      <c r="F12" s="115"/>
    </row>
    <row r="13" spans="1:6" s="1" customFormat="1" x14ac:dyDescent="0.2">
      <c r="A13" s="107"/>
      <c r="B13" s="112"/>
      <c r="C13" s="113"/>
      <c r="D13" s="112"/>
      <c r="E13" s="114"/>
      <c r="F13" s="115"/>
    </row>
    <row r="14" spans="1:6" s="1" customFormat="1" x14ac:dyDescent="0.2">
      <c r="A14" s="107"/>
      <c r="B14" s="112"/>
      <c r="C14" s="113"/>
      <c r="D14" s="112"/>
      <c r="E14" s="114"/>
      <c r="F14" s="115"/>
    </row>
    <row r="15" spans="1:6" s="1" customFormat="1" x14ac:dyDescent="0.2">
      <c r="A15" s="107"/>
      <c r="B15" s="112"/>
      <c r="C15" s="113"/>
      <c r="D15" s="112"/>
      <c r="E15" s="114"/>
      <c r="F15" s="115"/>
    </row>
    <row r="16" spans="1:6" s="1" customFormat="1" x14ac:dyDescent="0.2">
      <c r="A16" s="107"/>
      <c r="B16" s="112"/>
      <c r="C16" s="113"/>
      <c r="D16" s="112"/>
      <c r="E16" s="114"/>
      <c r="F16" s="115"/>
    </row>
    <row r="17" spans="1:7" s="1" customFormat="1" x14ac:dyDescent="0.2">
      <c r="A17" s="107"/>
      <c r="B17" s="112"/>
      <c r="C17" s="113"/>
      <c r="D17" s="112"/>
      <c r="E17" s="114"/>
      <c r="F17" s="115"/>
    </row>
    <row r="18" spans="1:7" s="1" customFormat="1" x14ac:dyDescent="0.2">
      <c r="A18" s="107"/>
      <c r="B18" s="112"/>
      <c r="C18" s="113"/>
      <c r="D18" s="112"/>
      <c r="E18" s="114"/>
      <c r="F18" s="115"/>
    </row>
    <row r="19" spans="1:7" s="1" customFormat="1" x14ac:dyDescent="0.2">
      <c r="A19" s="107"/>
      <c r="B19" s="112"/>
      <c r="C19" s="113"/>
      <c r="D19" s="112"/>
      <c r="E19" s="114"/>
      <c r="F19" s="115"/>
    </row>
    <row r="20" spans="1:7" s="1" customFormat="1" x14ac:dyDescent="0.2">
      <c r="A20" s="107"/>
      <c r="B20" s="112"/>
      <c r="C20" s="113"/>
      <c r="D20" s="112"/>
      <c r="E20" s="114"/>
      <c r="F20" s="115"/>
    </row>
    <row r="21" spans="1:7" s="1" customFormat="1" x14ac:dyDescent="0.2">
      <c r="A21" s="107"/>
      <c r="B21" s="112"/>
      <c r="C21" s="113"/>
      <c r="D21" s="112"/>
      <c r="E21" s="114"/>
      <c r="F21" s="115"/>
    </row>
    <row r="22" spans="1:7" s="1" customFormat="1" x14ac:dyDescent="0.2">
      <c r="A22" s="107"/>
      <c r="B22" s="112"/>
      <c r="C22" s="113"/>
      <c r="D22" s="112"/>
      <c r="E22" s="114"/>
      <c r="F22" s="115"/>
    </row>
    <row r="23" spans="1:7" s="1" customFormat="1" hidden="1" x14ac:dyDescent="0.2">
      <c r="A23" s="93"/>
      <c r="B23" s="96"/>
      <c r="C23" s="98"/>
      <c r="D23" s="96"/>
      <c r="E23" s="99"/>
      <c r="F23" s="97"/>
    </row>
    <row r="24" spans="1:7" ht="34.5" customHeight="1" x14ac:dyDescent="0.2">
      <c r="A24" s="102" t="s">
        <v>185</v>
      </c>
      <c r="B24" s="103" t="s">
        <v>186</v>
      </c>
      <c r="C24" s="104"/>
      <c r="D24" s="105" t="str">
        <f>IF(SUBTOTAL(3,C11:C23)=SUBTOTAL(103,C11:C23),'Summary and sign-off'!$A$48,'Summary and sign-off'!$A$49)</f>
        <v>Check - there are no hidden rows with data</v>
      </c>
      <c r="E24" s="162" t="str">
        <f>IF('Summary and sign-off'!F60='Summary and sign-off'!F54,'Summary and sign-off'!A52,'Summary and sign-off'!A50)</f>
        <v>Check - each entry provides sufficient information</v>
      </c>
      <c r="F24" s="162"/>
      <c r="G24" s="1"/>
    </row>
    <row r="25" spans="1:7" ht="25.5" customHeight="1" x14ac:dyDescent="0.25">
      <c r="A25" s="52"/>
      <c r="B25" s="53" t="s">
        <v>99</v>
      </c>
      <c r="C25" s="54">
        <f>COUNTIF(C11:C23,'Summary and sign-off'!A45)</f>
        <v>0</v>
      </c>
      <c r="D25" s="13"/>
      <c r="E25" s="14"/>
      <c r="F25" s="15"/>
    </row>
    <row r="26" spans="1:7" ht="25.5" customHeight="1" x14ac:dyDescent="0.25">
      <c r="A26" s="52"/>
      <c r="B26" s="53" t="s">
        <v>100</v>
      </c>
      <c r="C26" s="54">
        <f>COUNTIF(C11:C23,'Summary and sign-off'!A46)</f>
        <v>0</v>
      </c>
      <c r="D26" s="13"/>
      <c r="E26" s="14"/>
      <c r="F26" s="15"/>
    </row>
    <row r="27" spans="1:7" x14ac:dyDescent="0.2">
      <c r="A27" s="16"/>
      <c r="B27" s="17"/>
      <c r="C27" s="16"/>
      <c r="D27" s="18"/>
      <c r="E27" s="18"/>
      <c r="F27" s="16"/>
    </row>
    <row r="28" spans="1:7" x14ac:dyDescent="0.2">
      <c r="A28" s="17" t="s">
        <v>187</v>
      </c>
      <c r="B28" s="17"/>
      <c r="C28" s="17"/>
      <c r="D28" s="17"/>
      <c r="E28" s="17"/>
      <c r="F28" s="17"/>
    </row>
    <row r="29" spans="1:7" ht="12.6" customHeight="1" x14ac:dyDescent="0.2">
      <c r="A29" s="19" t="s">
        <v>170</v>
      </c>
      <c r="B29" s="16"/>
      <c r="C29" s="16"/>
      <c r="D29" s="16"/>
      <c r="E29" s="16"/>
    </row>
    <row r="30" spans="1:7" x14ac:dyDescent="0.2">
      <c r="A30" s="19" t="s">
        <v>81</v>
      </c>
      <c r="B30" s="18"/>
      <c r="C30" s="16"/>
      <c r="D30" s="16"/>
      <c r="E30" s="16"/>
      <c r="F30" s="16"/>
    </row>
    <row r="31" spans="1:7" x14ac:dyDescent="0.2">
      <c r="A31" s="19" t="s">
        <v>188</v>
      </c>
      <c r="B31" s="20"/>
      <c r="C31" s="20"/>
      <c r="D31" s="20"/>
      <c r="E31" s="20"/>
      <c r="F31" s="20"/>
    </row>
    <row r="32" spans="1:7" ht="12.75" customHeight="1" x14ac:dyDescent="0.2">
      <c r="A32" s="19" t="s">
        <v>189</v>
      </c>
      <c r="B32" s="16"/>
      <c r="C32" s="16"/>
      <c r="D32" s="16"/>
      <c r="E32" s="16"/>
      <c r="F32" s="16"/>
    </row>
    <row r="33" spans="1:6" ht="12.95" customHeight="1" x14ac:dyDescent="0.2">
      <c r="A33" s="19" t="s">
        <v>190</v>
      </c>
      <c r="B33" s="16"/>
      <c r="C33" s="16"/>
      <c r="D33" s="16"/>
      <c r="E33" s="16"/>
      <c r="F33" s="16"/>
    </row>
    <row r="34" spans="1:6" x14ac:dyDescent="0.2">
      <c r="A34" s="19" t="s">
        <v>191</v>
      </c>
      <c r="C34" s="16"/>
      <c r="D34" s="16"/>
      <c r="E34" s="16"/>
      <c r="F34" s="16"/>
    </row>
    <row r="35" spans="1:6" ht="12.75" customHeight="1" x14ac:dyDescent="0.2">
      <c r="A35" s="19" t="s">
        <v>192</v>
      </c>
      <c r="B35" s="19"/>
      <c r="C35" s="21"/>
      <c r="D35" s="21"/>
      <c r="E35" s="21"/>
      <c r="F35" s="21"/>
    </row>
    <row r="36" spans="1:6" ht="12.75" customHeight="1" x14ac:dyDescent="0.2">
      <c r="A36" s="19"/>
      <c r="B36" s="19"/>
      <c r="C36" s="21"/>
      <c r="D36" s="21"/>
      <c r="E36" s="21"/>
      <c r="F36" s="21"/>
    </row>
    <row r="37" spans="1:6" ht="12.75" hidden="1" customHeight="1" x14ac:dyDescent="0.2">
      <c r="A37" s="19"/>
      <c r="B37" s="19"/>
      <c r="C37" s="21"/>
      <c r="D37" s="21"/>
      <c r="E37" s="21"/>
      <c r="F37" s="21"/>
    </row>
    <row r="40" spans="1:6" hidden="1" x14ac:dyDescent="0.2">
      <c r="A40" s="17"/>
      <c r="B40" s="17"/>
      <c r="C40" s="17"/>
      <c r="D40" s="17"/>
      <c r="E40" s="17"/>
      <c r="F40" s="17"/>
    </row>
    <row r="41" spans="1:6" hidden="1" x14ac:dyDescent="0.2">
      <c r="A41" s="17"/>
      <c r="B41" s="17"/>
      <c r="C41" s="17"/>
      <c r="D41" s="17"/>
      <c r="E41" s="17"/>
      <c r="F41" s="17"/>
    </row>
    <row r="42" spans="1:6" hidden="1" x14ac:dyDescent="0.2">
      <c r="A42" s="17"/>
      <c r="B42" s="17"/>
      <c r="C42" s="17"/>
      <c r="D42" s="17"/>
      <c r="E42" s="17"/>
      <c r="F42" s="17"/>
    </row>
    <row r="43" spans="1:6" hidden="1" x14ac:dyDescent="0.2">
      <c r="A43" s="17"/>
      <c r="B43" s="17"/>
      <c r="C43" s="17"/>
      <c r="D43" s="17"/>
      <c r="E43" s="17"/>
      <c r="F43" s="17"/>
    </row>
    <row r="44" spans="1:6" hidden="1" x14ac:dyDescent="0.2">
      <c r="A44" s="17"/>
      <c r="B44" s="17"/>
      <c r="C44" s="17"/>
      <c r="D44" s="17"/>
      <c r="E44" s="17"/>
      <c r="F44" s="17"/>
    </row>
    <row r="45" spans="1:6" x14ac:dyDescent="0.2"/>
  </sheetData>
  <sheetProtection formatCells="0" insertRows="0" deleteRows="0"/>
  <dataConsolidate/>
  <mergeCells count="10">
    <mergeCell ref="E24:F2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8" scale="97"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C11:C23</xm:sqref>
        </x14:dataValidation>
        <x14:dataValidation type="list" errorStyle="information" operator="greaterThan" allowBlank="1" showInputMessage="1" prompt="Provide specific $ value if possible" xr:uid="{00000000-0002-0000-0500-000003000000}">
          <x14:formula1>
            <xm:f>'Summary and sign-off'!$A$39:$A$44</xm:f>
          </x14:formula1>
          <xm:sqref>E11:E23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I34"/>
  <sheetViews>
    <sheetView zoomScaleNormal="100" workbookViewId="0">
      <selection activeCell="A12" sqref="A12:F12"/>
    </sheetView>
  </sheetViews>
  <sheetFormatPr defaultColWidth="0" defaultRowHeight="12.75" customHeight="1" zeroHeight="1" x14ac:dyDescent="0.2"/>
  <cols>
    <col min="1" max="1" width="35.7109375" customWidth="1"/>
    <col min="2" max="2" width="14.28515625" customWidth="1"/>
    <col min="3" max="3" width="71.42578125" customWidth="1"/>
    <col min="4" max="4" width="50" customWidth="1"/>
    <col min="5" max="5" width="21.42578125" customWidth="1"/>
    <col min="6" max="9" width="9.140625" hidden="1" customWidth="1"/>
    <col min="10" max="12" width="0" hidden="1" customWidth="1"/>
  </cols>
  <sheetData>
    <row r="1" spans="1:6" ht="26.25" customHeight="1" x14ac:dyDescent="0.2">
      <c r="A1" s="158" t="s">
        <v>112</v>
      </c>
      <c r="B1" s="158"/>
      <c r="C1" s="158"/>
      <c r="D1" s="158"/>
      <c r="E1" s="158"/>
    </row>
    <row r="2" spans="1:6" ht="21" customHeight="1" x14ac:dyDescent="0.2">
      <c r="A2" s="2" t="s">
        <v>52</v>
      </c>
      <c r="B2" s="161" t="str">
        <f>'Summary and sign-off'!B2:F2</f>
        <v>Electoral Commission</v>
      </c>
      <c r="C2" s="161"/>
      <c r="D2" s="161"/>
      <c r="E2" s="161"/>
    </row>
    <row r="3" spans="1:6" ht="21" customHeight="1" x14ac:dyDescent="0.2">
      <c r="A3" s="2" t="s">
        <v>113</v>
      </c>
      <c r="B3" s="161" t="str">
        <f>'Summary and sign-off'!B3:F3</f>
        <v>Karl Le Quesne</v>
      </c>
      <c r="C3" s="161"/>
      <c r="D3" s="161"/>
      <c r="E3" s="161"/>
    </row>
    <row r="4" spans="1:6" ht="21" customHeight="1" x14ac:dyDescent="0.2">
      <c r="A4" s="2" t="s">
        <v>114</v>
      </c>
      <c r="B4" s="161">
        <f>'Summary and sign-off'!B4:F4</f>
        <v>45839</v>
      </c>
      <c r="C4" s="161"/>
      <c r="D4" s="161"/>
      <c r="E4" s="161"/>
    </row>
    <row r="5" spans="1:6" ht="21" customHeight="1" x14ac:dyDescent="0.2">
      <c r="A5" s="2" t="s">
        <v>115</v>
      </c>
      <c r="B5" s="161">
        <v>46203</v>
      </c>
      <c r="C5" s="161"/>
      <c r="D5" s="161"/>
      <c r="E5" s="161"/>
    </row>
    <row r="6" spans="1:6" ht="21" customHeight="1" x14ac:dyDescent="0.2">
      <c r="A6" s="2" t="s">
        <v>116</v>
      </c>
      <c r="B6" s="156" t="s">
        <v>83</v>
      </c>
      <c r="C6" s="156"/>
      <c r="D6" s="156"/>
      <c r="E6" s="156"/>
    </row>
    <row r="7" spans="1:6" ht="21" customHeight="1" x14ac:dyDescent="0.2">
      <c r="A7" s="2" t="s">
        <v>58</v>
      </c>
      <c r="B7" s="156" t="s">
        <v>85</v>
      </c>
      <c r="C7" s="156"/>
      <c r="D7" s="156"/>
      <c r="E7" s="156"/>
    </row>
    <row r="8" spans="1:6" ht="35.25" customHeight="1" x14ac:dyDescent="0.2">
      <c r="A8" s="173" t="s">
        <v>193</v>
      </c>
      <c r="B8" s="173"/>
      <c r="C8" s="174"/>
      <c r="D8" s="174"/>
      <c r="E8" s="174"/>
    </row>
    <row r="9" spans="1:6" ht="35.25" customHeight="1" x14ac:dyDescent="0.2">
      <c r="A9" s="171" t="s">
        <v>194</v>
      </c>
      <c r="B9" s="172"/>
      <c r="C9" s="172"/>
      <c r="D9" s="172"/>
      <c r="E9" s="172"/>
    </row>
    <row r="10" spans="1:6" ht="27" customHeight="1" x14ac:dyDescent="0.2">
      <c r="A10" s="23" t="s">
        <v>195</v>
      </c>
      <c r="B10" s="23" t="s">
        <v>64</v>
      </c>
      <c r="C10" s="23" t="s">
        <v>196</v>
      </c>
      <c r="D10" s="23" t="s">
        <v>197</v>
      </c>
      <c r="E10" s="23" t="s">
        <v>124</v>
      </c>
    </row>
    <row r="11" spans="1:6" s="1" customFormat="1" hidden="1" x14ac:dyDescent="0.2">
      <c r="A11" s="95"/>
      <c r="B11" s="94"/>
      <c r="C11" s="96"/>
      <c r="D11" s="96"/>
      <c r="E11" s="97"/>
    </row>
    <row r="12" spans="1:6" s="1" customFormat="1" ht="28.5" x14ac:dyDescent="0.2">
      <c r="A12" s="126">
        <v>45943</v>
      </c>
      <c r="B12" s="127">
        <v>125.95</v>
      </c>
      <c r="C12" s="128" t="s">
        <v>286</v>
      </c>
      <c r="D12" s="128" t="s">
        <v>287</v>
      </c>
      <c r="E12" s="129" t="s">
        <v>143</v>
      </c>
      <c r="F12" s="1" t="s">
        <v>288</v>
      </c>
    </row>
    <row r="13" spans="1:6" s="1" customFormat="1" ht="14.25" x14ac:dyDescent="0.2">
      <c r="A13" s="126"/>
      <c r="B13" s="127"/>
      <c r="C13" s="128"/>
      <c r="D13" s="128"/>
      <c r="E13" s="129"/>
    </row>
    <row r="14" spans="1:6" s="1" customFormat="1" x14ac:dyDescent="0.2">
      <c r="A14" s="107"/>
      <c r="B14" s="108"/>
      <c r="C14" s="110"/>
      <c r="D14" s="110"/>
      <c r="E14" s="111"/>
    </row>
    <row r="15" spans="1:6" s="1" customFormat="1" x14ac:dyDescent="0.2">
      <c r="A15" s="109"/>
      <c r="B15" s="108"/>
      <c r="C15" s="110"/>
      <c r="D15" s="110"/>
      <c r="E15" s="111"/>
    </row>
    <row r="16" spans="1:6" s="1" customFormat="1" ht="11.25" hidden="1" customHeight="1" x14ac:dyDescent="0.2">
      <c r="A16" s="95"/>
      <c r="B16" s="94"/>
      <c r="C16" s="96"/>
      <c r="D16" s="96"/>
      <c r="E16" s="97"/>
    </row>
    <row r="17" spans="1:5" ht="34.5" customHeight="1" x14ac:dyDescent="0.2">
      <c r="A17" s="51" t="s">
        <v>198</v>
      </c>
      <c r="B17" s="60">
        <f>SUM(B11:B16)</f>
        <v>125.95</v>
      </c>
      <c r="C17" s="68" t="str">
        <f>IF(SUBTOTAL(3,B11:B16)=SUBTOTAL(103,B11:B16),'Summary and sign-off'!$A$48,'Summary and sign-off'!$A$49)</f>
        <v>Check - there are no hidden rows with data</v>
      </c>
      <c r="D17" s="162" t="str">
        <f>IF('Summary and sign-off'!F58='Summary and sign-off'!F54,'Summary and sign-off'!A51,'Summary and sign-off'!A50)</f>
        <v>Check - each entry provides sufficient information</v>
      </c>
      <c r="E17" s="162"/>
    </row>
    <row r="18" spans="1:5" x14ac:dyDescent="0.2">
      <c r="A18" s="17"/>
      <c r="B18" s="16"/>
      <c r="C18" s="16"/>
      <c r="D18" s="16"/>
      <c r="E18" s="16"/>
    </row>
    <row r="19" spans="1:5" x14ac:dyDescent="0.2">
      <c r="A19" s="17" t="s">
        <v>75</v>
      </c>
      <c r="B19" s="18"/>
      <c r="C19" s="16"/>
      <c r="D19" s="16"/>
      <c r="E19" s="16"/>
    </row>
    <row r="20" spans="1:5" ht="12.75" customHeight="1" x14ac:dyDescent="0.2">
      <c r="A20" s="19" t="s">
        <v>199</v>
      </c>
      <c r="B20" s="19"/>
      <c r="C20" s="19"/>
      <c r="D20" s="19"/>
      <c r="E20" s="19"/>
    </row>
    <row r="21" spans="1:5" x14ac:dyDescent="0.2">
      <c r="A21" s="19" t="s">
        <v>200</v>
      </c>
      <c r="B21" s="19"/>
      <c r="C21" s="26"/>
      <c r="D21" s="26"/>
      <c r="E21" s="26"/>
    </row>
    <row r="22" spans="1:5" x14ac:dyDescent="0.2">
      <c r="A22" s="19" t="s">
        <v>81</v>
      </c>
      <c r="B22" s="18"/>
      <c r="C22" s="16"/>
      <c r="D22" s="16"/>
      <c r="E22" s="16"/>
    </row>
    <row r="23" spans="1:5" x14ac:dyDescent="0.2">
      <c r="A23" s="19" t="s">
        <v>201</v>
      </c>
      <c r="B23" s="19"/>
      <c r="C23" s="26"/>
      <c r="D23" s="26"/>
      <c r="E23" s="26"/>
    </row>
    <row r="24" spans="1:5" ht="12.75" customHeight="1" x14ac:dyDescent="0.2">
      <c r="A24" s="19" t="s">
        <v>192</v>
      </c>
      <c r="B24" s="19"/>
      <c r="C24" s="21"/>
      <c r="D24" s="21"/>
      <c r="E24" s="21"/>
    </row>
    <row r="25" spans="1:5" x14ac:dyDescent="0.2">
      <c r="A25" s="16"/>
      <c r="B25" s="16"/>
      <c r="C25" s="16"/>
      <c r="D25" s="16"/>
      <c r="E25" s="16"/>
    </row>
    <row r="26" spans="1:5" x14ac:dyDescent="0.2"/>
    <row r="27" spans="1:5" x14ac:dyDescent="0.2"/>
    <row r="28" spans="1:5" x14ac:dyDescent="0.2"/>
    <row r="29" spans="1:5" x14ac:dyDescent="0.2"/>
    <row r="30" spans="1:5" x14ac:dyDescent="0.2"/>
    <row r="31" spans="1:5" x14ac:dyDescent="0.2"/>
    <row r="32" spans="1:5" x14ac:dyDescent="0.2"/>
    <row r="33" x14ac:dyDescent="0.2"/>
    <row r="34" x14ac:dyDescent="0.2"/>
  </sheetData>
  <sheetProtection formatCells="0" insertRows="0" deleteRows="0"/>
  <mergeCells count="10">
    <mergeCell ref="D17:E17"/>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6 A1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5"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3"/>
  <sheetViews>
    <sheetView tabSelected="1" topLeftCell="A11" zoomScaleNormal="100" workbookViewId="0">
      <selection activeCell="C12" sqref="C12"/>
    </sheetView>
  </sheetViews>
  <sheetFormatPr defaultColWidth="0" defaultRowHeight="12.75" zeroHeight="1" x14ac:dyDescent="0.2"/>
  <cols>
    <col min="1" max="1" width="49" customWidth="1"/>
    <col min="2" max="2" width="14.28515625" customWidth="1"/>
    <col min="3" max="3" width="71.42578125" customWidth="1"/>
    <col min="4" max="4" width="50" customWidth="1"/>
    <col min="5" max="5" width="21.42578125" customWidth="1"/>
    <col min="6" max="9" width="9.140625" hidden="1" customWidth="1"/>
    <col min="10" max="13" width="0" hidden="1" customWidth="1"/>
    <col min="14" max="16384" width="9.140625" hidden="1"/>
  </cols>
  <sheetData>
    <row r="1" spans="1:6" ht="26.25" customHeight="1" x14ac:dyDescent="0.2">
      <c r="A1" s="158" t="s">
        <v>112</v>
      </c>
      <c r="B1" s="158"/>
      <c r="C1" s="158"/>
      <c r="D1" s="158"/>
      <c r="E1" s="158"/>
    </row>
    <row r="2" spans="1:6" ht="21" customHeight="1" x14ac:dyDescent="0.2">
      <c r="A2" s="2" t="s">
        <v>52</v>
      </c>
      <c r="B2" s="161" t="str">
        <f>'Summary and sign-off'!B2:F2</f>
        <v>Electoral Commission</v>
      </c>
      <c r="C2" s="161"/>
      <c r="D2" s="161"/>
      <c r="E2" s="161"/>
    </row>
    <row r="3" spans="1:6" ht="21" customHeight="1" x14ac:dyDescent="0.2">
      <c r="A3" s="2" t="s">
        <v>113</v>
      </c>
      <c r="B3" s="161" t="str">
        <f>'Summary and sign-off'!B3:F3</f>
        <v>Karl Le Quesne</v>
      </c>
      <c r="C3" s="161"/>
      <c r="D3" s="161"/>
      <c r="E3" s="161"/>
    </row>
    <row r="4" spans="1:6" ht="21" customHeight="1" x14ac:dyDescent="0.2">
      <c r="A4" s="2" t="s">
        <v>114</v>
      </c>
      <c r="B4" s="161">
        <v>45839</v>
      </c>
      <c r="C4" s="161"/>
      <c r="D4" s="161"/>
      <c r="E4" s="161"/>
    </row>
    <row r="5" spans="1:6" ht="21" customHeight="1" x14ac:dyDescent="0.2">
      <c r="A5" s="2" t="s">
        <v>115</v>
      </c>
      <c r="B5" s="161">
        <v>46203</v>
      </c>
      <c r="C5" s="161"/>
      <c r="D5" s="161"/>
      <c r="E5" s="161"/>
    </row>
    <row r="6" spans="1:6" ht="21" customHeight="1" x14ac:dyDescent="0.2">
      <c r="A6" s="2" t="s">
        <v>116</v>
      </c>
      <c r="B6" s="156" t="s">
        <v>83</v>
      </c>
      <c r="C6" s="156"/>
      <c r="D6" s="156"/>
      <c r="E6" s="156"/>
    </row>
    <row r="7" spans="1:6" ht="21" customHeight="1" x14ac:dyDescent="0.2">
      <c r="A7" s="2" t="s">
        <v>58</v>
      </c>
      <c r="B7" s="156" t="s">
        <v>85</v>
      </c>
      <c r="C7" s="156"/>
      <c r="D7" s="156"/>
      <c r="E7" s="156"/>
    </row>
    <row r="8" spans="1:6" ht="35.25" customHeight="1" x14ac:dyDescent="0.2">
      <c r="A8" s="165" t="s">
        <v>202</v>
      </c>
      <c r="B8" s="165"/>
      <c r="C8" s="174"/>
      <c r="D8" s="174"/>
      <c r="E8" s="174"/>
    </row>
    <row r="9" spans="1:6" ht="35.25" customHeight="1" x14ac:dyDescent="0.2">
      <c r="A9" s="169" t="s">
        <v>203</v>
      </c>
      <c r="B9" s="170"/>
      <c r="C9" s="170"/>
      <c r="D9" s="170"/>
      <c r="E9" s="170"/>
    </row>
    <row r="10" spans="1:6" ht="27" customHeight="1" x14ac:dyDescent="0.2">
      <c r="A10" s="23" t="s">
        <v>120</v>
      </c>
      <c r="B10" s="23" t="s">
        <v>64</v>
      </c>
      <c r="C10" s="23" t="s">
        <v>204</v>
      </c>
      <c r="D10" s="23" t="s">
        <v>205</v>
      </c>
      <c r="E10" s="23" t="s">
        <v>124</v>
      </c>
    </row>
    <row r="11" spans="1:6" ht="27" customHeight="1" x14ac:dyDescent="0.2">
      <c r="A11" s="135" t="s">
        <v>289</v>
      </c>
      <c r="B11" s="141">
        <f>21*12</f>
        <v>252</v>
      </c>
      <c r="C11" s="128" t="s">
        <v>302</v>
      </c>
      <c r="D11" s="128" t="s">
        <v>206</v>
      </c>
      <c r="E11" s="129" t="s">
        <v>143</v>
      </c>
      <c r="F11" t="s">
        <v>290</v>
      </c>
    </row>
    <row r="12" spans="1:6" ht="27" customHeight="1" x14ac:dyDescent="0.2">
      <c r="A12" s="135" t="s">
        <v>289</v>
      </c>
      <c r="B12" s="141">
        <f>5*12</f>
        <v>60</v>
      </c>
      <c r="C12" s="128" t="s">
        <v>301</v>
      </c>
      <c r="D12" s="128" t="s">
        <v>207</v>
      </c>
      <c r="E12" s="129" t="s">
        <v>143</v>
      </c>
      <c r="F12" t="s">
        <v>291</v>
      </c>
    </row>
    <row r="13" spans="1:6" ht="27" customHeight="1" x14ac:dyDescent="0.2">
      <c r="A13" s="154" t="s">
        <v>297</v>
      </c>
      <c r="B13" s="141">
        <v>30</v>
      </c>
      <c r="C13" s="128" t="s">
        <v>292</v>
      </c>
      <c r="D13" s="128" t="s">
        <v>206</v>
      </c>
      <c r="E13" s="129" t="s">
        <v>211</v>
      </c>
    </row>
    <row r="14" spans="1:6" ht="27" customHeight="1" x14ac:dyDescent="0.2">
      <c r="A14" s="154" t="s">
        <v>298</v>
      </c>
      <c r="B14" s="141">
        <v>30</v>
      </c>
      <c r="C14" s="128" t="s">
        <v>292</v>
      </c>
      <c r="D14" s="128" t="s">
        <v>206</v>
      </c>
      <c r="E14" s="129" t="s">
        <v>223</v>
      </c>
    </row>
    <row r="15" spans="1:6" ht="27" customHeight="1" x14ac:dyDescent="0.2">
      <c r="A15" s="135" t="s">
        <v>289</v>
      </c>
      <c r="B15" s="141">
        <f>4.6*12</f>
        <v>55.199999999999996</v>
      </c>
      <c r="C15" s="128" t="s">
        <v>300</v>
      </c>
      <c r="D15" s="128" t="s">
        <v>208</v>
      </c>
      <c r="E15" s="129" t="s">
        <v>143</v>
      </c>
      <c r="F15" t="s">
        <v>293</v>
      </c>
    </row>
    <row r="16" spans="1:6" ht="27" customHeight="1" x14ac:dyDescent="0.2">
      <c r="A16" s="135" t="s">
        <v>289</v>
      </c>
      <c r="B16" s="141">
        <f>64.9*12</f>
        <v>778.80000000000007</v>
      </c>
      <c r="C16" s="128" t="s">
        <v>299</v>
      </c>
      <c r="D16" s="128" t="s">
        <v>208</v>
      </c>
      <c r="E16" s="129" t="s">
        <v>143</v>
      </c>
      <c r="F16" t="s">
        <v>293</v>
      </c>
    </row>
    <row r="17" spans="1:6" ht="27" customHeight="1" x14ac:dyDescent="0.2">
      <c r="A17" s="135">
        <v>45931</v>
      </c>
      <c r="B17" s="141">
        <v>44.78</v>
      </c>
      <c r="C17" s="128" t="s">
        <v>294</v>
      </c>
      <c r="D17" s="128"/>
      <c r="E17" s="129" t="s">
        <v>143</v>
      </c>
      <c r="F17" t="s">
        <v>293</v>
      </c>
    </row>
    <row r="18" spans="1:6" ht="27" customHeight="1" x14ac:dyDescent="0.2">
      <c r="A18" s="135">
        <v>45918</v>
      </c>
      <c r="B18" s="141">
        <v>51</v>
      </c>
      <c r="C18" s="128" t="s">
        <v>295</v>
      </c>
      <c r="D18" s="128"/>
      <c r="E18" s="129" t="s">
        <v>143</v>
      </c>
      <c r="F18" t="s">
        <v>296</v>
      </c>
    </row>
    <row r="19" spans="1:6" s="1" customFormat="1" ht="14.25" x14ac:dyDescent="0.2">
      <c r="A19" s="135"/>
      <c r="B19" s="141"/>
      <c r="C19" s="128"/>
      <c r="D19" s="128"/>
      <c r="E19" s="129"/>
    </row>
    <row r="20" spans="1:6" s="1" customFormat="1" ht="14.25" x14ac:dyDescent="0.2">
      <c r="A20" s="135"/>
      <c r="B20" s="141"/>
      <c r="C20" s="128"/>
      <c r="D20" s="128"/>
      <c r="E20" s="129"/>
    </row>
    <row r="21" spans="1:6" s="1" customFormat="1" ht="14.25" x14ac:dyDescent="0.2">
      <c r="A21" s="135"/>
      <c r="B21" s="141"/>
      <c r="C21" s="128"/>
      <c r="D21" s="128"/>
      <c r="E21" s="129"/>
    </row>
    <row r="22" spans="1:6" s="1" customFormat="1" ht="14.25" x14ac:dyDescent="0.2">
      <c r="A22" s="135"/>
      <c r="B22" s="141"/>
      <c r="C22" s="128"/>
      <c r="D22" s="128"/>
      <c r="E22" s="129"/>
    </row>
    <row r="23" spans="1:6" s="1" customFormat="1" ht="14.25" x14ac:dyDescent="0.2">
      <c r="A23" s="138"/>
      <c r="B23" s="132"/>
      <c r="C23" s="133"/>
      <c r="D23" s="133"/>
      <c r="E23" s="134"/>
    </row>
    <row r="24" spans="1:6" ht="34.5" customHeight="1" x14ac:dyDescent="0.2">
      <c r="A24" s="51" t="s">
        <v>209</v>
      </c>
      <c r="B24" s="60">
        <f>SUM(B11:B23)</f>
        <v>1301.78</v>
      </c>
      <c r="C24" s="131"/>
      <c r="D24" s="162" t="str">
        <f>IF('Summary and sign-off'!F59='Summary and sign-off'!F54,'Summary and sign-off'!A51,'Summary and sign-off'!A50)</f>
        <v>Check - each entry provides sufficient information</v>
      </c>
      <c r="E24" s="162"/>
    </row>
    <row r="25" spans="1:6" ht="14.1" customHeight="1" x14ac:dyDescent="0.2">
      <c r="B25" s="16">
        <f>583.21+798.28</f>
        <v>1381.49</v>
      </c>
      <c r="C25" s="175">
        <f>B25-B24</f>
        <v>79.710000000000036</v>
      </c>
      <c r="D25" s="175">
        <v>64.900000000000006</v>
      </c>
      <c r="E25" s="175">
        <f>79.71-4.6</f>
        <v>75.11</v>
      </c>
    </row>
    <row r="26" spans="1:6" x14ac:dyDescent="0.2">
      <c r="A26" s="17" t="s">
        <v>187</v>
      </c>
      <c r="B26" s="16"/>
      <c r="C26" s="16"/>
      <c r="D26" s="16">
        <v>4.5999999999999996</v>
      </c>
      <c r="E26" s="16"/>
    </row>
    <row r="27" spans="1:6" ht="12.6" customHeight="1" x14ac:dyDescent="0.2">
      <c r="A27" s="19" t="s">
        <v>170</v>
      </c>
      <c r="B27" s="16"/>
      <c r="C27" s="16"/>
      <c r="D27" s="16">
        <f>(77.9/1.15)*0.15</f>
        <v>10.160869565217393</v>
      </c>
      <c r="E27" s="16"/>
    </row>
    <row r="28" spans="1:6" x14ac:dyDescent="0.2">
      <c r="A28" s="19" t="s">
        <v>81</v>
      </c>
      <c r="B28" s="18"/>
      <c r="C28" s="16"/>
      <c r="D28" s="175">
        <f>D25+D26+D27</f>
        <v>79.660869565217396</v>
      </c>
      <c r="E28" s="16"/>
    </row>
    <row r="29" spans="1:6" x14ac:dyDescent="0.2">
      <c r="A29" s="19" t="s">
        <v>201</v>
      </c>
      <c r="C29" s="16"/>
      <c r="D29" s="16"/>
      <c r="E29" s="16"/>
    </row>
    <row r="30" spans="1:6" ht="12.75" customHeight="1" x14ac:dyDescent="0.2">
      <c r="A30" s="19" t="s">
        <v>192</v>
      </c>
      <c r="B30" s="24"/>
      <c r="C30" s="21"/>
      <c r="D30" s="21"/>
      <c r="E30" s="21"/>
    </row>
    <row r="31" spans="1:6" x14ac:dyDescent="0.2">
      <c r="B31" s="25"/>
      <c r="C31" s="16"/>
      <c r="D31" s="16"/>
      <c r="E31" s="16"/>
    </row>
    <row r="32" spans="1:6" hidden="1" x14ac:dyDescent="0.2">
      <c r="A32" s="16"/>
      <c r="B32" s="16"/>
      <c r="C32" s="16"/>
      <c r="D32" s="16"/>
    </row>
    <row r="33" spans="1:5" ht="12.75" hidden="1" customHeight="1" x14ac:dyDescent="0.2"/>
    <row r="34" spans="1:5" hidden="1" x14ac:dyDescent="0.2">
      <c r="A34" s="16"/>
      <c r="B34" s="16"/>
      <c r="C34" s="16"/>
      <c r="D34" s="16"/>
      <c r="E34" s="16"/>
    </row>
    <row r="35" spans="1:5" hidden="1" x14ac:dyDescent="0.2">
      <c r="A35" s="16"/>
      <c r="B35" s="16"/>
      <c r="C35" s="16"/>
      <c r="D35" s="16"/>
      <c r="E35" s="16"/>
    </row>
    <row r="36" spans="1:5" hidden="1" x14ac:dyDescent="0.2">
      <c r="A36" s="16"/>
      <c r="B36" s="16"/>
      <c r="C36" s="16"/>
      <c r="D36" s="16"/>
      <c r="E36" s="16"/>
    </row>
    <row r="37" spans="1:5" hidden="1" x14ac:dyDescent="0.2">
      <c r="A37" s="16"/>
      <c r="B37" s="16"/>
      <c r="C37" s="16"/>
      <c r="D37" s="16"/>
      <c r="E37" s="16"/>
    </row>
    <row r="38" spans="1:5" hidden="1" x14ac:dyDescent="0.2">
      <c r="A38" s="16"/>
      <c r="B38" s="16"/>
      <c r="C38" s="16"/>
      <c r="D38" s="16"/>
      <c r="E38" s="16"/>
    </row>
    <row r="39" spans="1:5" x14ac:dyDescent="0.2"/>
    <row r="40" spans="1:5" x14ac:dyDescent="0.2"/>
    <row r="41" spans="1:5" x14ac:dyDescent="0.2"/>
    <row r="42" spans="1:5" x14ac:dyDescent="0.2"/>
    <row r="43" spans="1:5" x14ac:dyDescent="0.2"/>
    <row r="44" spans="1:5" x14ac:dyDescent="0.2"/>
    <row r="45" spans="1:5" x14ac:dyDescent="0.2"/>
    <row r="46" spans="1:5" x14ac:dyDescent="0.2"/>
    <row r="47" spans="1:5" x14ac:dyDescent="0.2"/>
    <row r="48" spans="1:5" x14ac:dyDescent="0.2"/>
    <row r="49"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sheetData>
  <sheetProtection formatCells="0" insertRows="0" deleteRows="0"/>
  <autoFilter ref="A10:E24" xr:uid="{00000000-0001-0000-0400-000000000000}"/>
  <mergeCells count="10">
    <mergeCell ref="D24:E24"/>
    <mergeCell ref="B6:E6"/>
    <mergeCell ref="B5:E5"/>
    <mergeCell ref="B7:E7"/>
    <mergeCell ref="A1:E1"/>
    <mergeCell ref="B2:E2"/>
    <mergeCell ref="B3:E3"/>
    <mergeCell ref="B4:E4"/>
    <mergeCell ref="A9:E9"/>
    <mergeCell ref="A8:E8"/>
  </mergeCells>
  <phoneticPr fontId="39" type="noConversion"/>
  <dataValidations xWindow="152" yWindow="54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A18"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9: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52" yWindow="545"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B19:B23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873f8f2-bfee-45ce-b32e-5f920c3094a1">
      <UserInfo>
        <DisplayName>Ken Smart</DisplayName>
        <AccountId>87</AccountId>
        <AccountType/>
      </UserInfo>
      <UserInfo>
        <DisplayName>Nehalkumar patel</DisplayName>
        <AccountId>157</AccountId>
        <AccountType/>
      </UserInfo>
    </SharedWithUsers>
    <lcf76f155ced4ddcb4097134ff3c332f xmlns="57ba8ece-a0b9-4b3f-aa79-daa811a4df72">
      <Terms xmlns="http://schemas.microsoft.com/office/infopath/2007/PartnerControls"/>
    </lcf76f155ced4ddcb4097134ff3c332f>
    <_dlc_DocId xmlns="9873f8f2-bfee-45ce-b32e-5f920c3094a1">FQHPRRYDP7NE-1451443261-106273</_dlc_DocId>
    <_dlc_DocIdUrl xmlns="9873f8f2-bfee-45ce-b32e-5f920c3094a1">
      <Url>https://electionsnz.sharepoint.com/sites/CorporateServices-Finance/_layouts/15/DocIdRedir.aspx?ID=FQHPRRYDP7NE-1451443261-106273</Url>
      <Description>FQHPRRYDP7NE-1451443261-106273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024FB5B5542A448E02DECDF5C07E1E" ma:contentTypeVersion="17" ma:contentTypeDescription="Create a new document." ma:contentTypeScope="" ma:versionID="daf9560e8338b0b44f1e49d09f98a58a">
  <xsd:schema xmlns:xsd="http://www.w3.org/2001/XMLSchema" xmlns:xs="http://www.w3.org/2001/XMLSchema" xmlns:p="http://schemas.microsoft.com/office/2006/metadata/properties" xmlns:ns2="57ba8ece-a0b9-4b3f-aa79-daa811a4df72" xmlns:ns3="9873f8f2-bfee-45ce-b32e-5f920c3094a1" targetNamespace="http://schemas.microsoft.com/office/2006/metadata/properties" ma:root="true" ma:fieldsID="5953972c871e46b3b74f45ac8fa5282c" ns2:_="" ns3:_="">
    <xsd:import namespace="57ba8ece-a0b9-4b3f-aa79-daa811a4df72"/>
    <xsd:import namespace="9873f8f2-bfee-45ce-b32e-5f920c3094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2:MediaServiceDateTaken" minOccurs="0"/>
                <xsd:element ref="ns2:MediaLengthInSeconds" minOccurs="0"/>
                <xsd:element ref="ns2:MediaServiceObjectDetectorVersions" minOccurs="0"/>
                <xsd:element ref="ns2:MediaServiceSearchProperties" minOccurs="0"/>
                <xsd:element ref="ns3:_dlc_DocId" minOccurs="0"/>
                <xsd:element ref="ns3:_dlc_DocIdUrl" minOccurs="0"/>
                <xsd:element ref="ns3:_dlc_DocIdPersistId"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a8ece-a0b9-4b3f-aa79-daa811a4d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6dc4c2e-361e-47de-9c12-0fb49148409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3f8f2-bfee-45ce-b32e-5f920c3094a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http://www.w3.org/XML/1998/namespace"/>
    <ds:schemaRef ds:uri="http://purl.org/dc/terms/"/>
    <ds:schemaRef ds:uri="359c2dad-544d-4c0e-a5d4-1eb956db3d44"/>
    <ds:schemaRef ds:uri="http://purl.org/dc/elements/1.1/"/>
    <ds:schemaRef ds:uri="http://schemas.microsoft.com/office/2006/documentManagement/types"/>
    <ds:schemaRef ds:uri="http://schemas.microsoft.com/office/2006/metadata/properties"/>
    <ds:schemaRef ds:uri="34d9d24c-55ae-4f87-9112-a9aa8a4de3d8"/>
    <ds:schemaRef ds:uri="http://schemas.microsoft.com/office/infopath/2007/PartnerControls"/>
    <ds:schemaRef ds:uri="http://schemas.openxmlformats.org/package/2006/metadata/core-properties"/>
    <ds:schemaRef ds:uri="http://purl.org/dc/dcmitype/"/>
    <ds:schemaRef ds:uri="9873f8f2-bfee-45ce-b32e-5f920c3094a1"/>
    <ds:schemaRef ds:uri="57ba8ece-a0b9-4b3f-aa79-daa811a4df72"/>
  </ds:schemaRefs>
</ds:datastoreItem>
</file>

<file path=customXml/itemProps2.xml><?xml version="1.0" encoding="utf-8"?>
<ds:datastoreItem xmlns:ds="http://schemas.openxmlformats.org/officeDocument/2006/customXml" ds:itemID="{AC36E992-CCA1-4378-86DB-5EFAFD3D6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a8ece-a0b9-4b3f-aa79-daa811a4df72"/>
    <ds:schemaRef ds:uri="9873f8f2-bfee-45ce-b32e-5f920c309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DD3647-E3FA-4816-B6B7-5781278E65A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Gifts and benefits</vt:lpstr>
      <vt:lpstr>Hospitality</vt:lpstr>
      <vt:lpstr>All other expenses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Franklin Zhang</cp:lastModifiedBy>
  <cp:revision/>
  <cp:lastPrinted>2026-08-12T02:07:48Z</cp:lastPrinted>
  <dcterms:created xsi:type="dcterms:W3CDTF">2010-10-17T20:59:02Z</dcterms:created>
  <dcterms:modified xsi:type="dcterms:W3CDTF">2026-08-24T04:46:35Z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0x01010095024FB5B5542A448E02DECDF5C07E1E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46c05f9e-08c1-463f-9148-8497286e1915</vt:lpwstr>
  </property>
  <property fmtid="{D5CDD505-2E9C-101B-9397-08002B2CF9AE}" pid="10" name="SharedWithUsers">
    <vt:lpwstr>87;#Ken Smart;#157;#Nehalkumar patel</vt:lpwstr>
  </property>
  <property fmtid="{D5CDD505-2E9C-101B-9397-08002B2CF9AE}" pid="11" name="MediaServiceImageTags">
    <vt:lpwstr/>
  </property>
  <property fmtid="{D5CDD505-2E9C-101B-9397-08002B2CF9AE}" pid="12" name="ComplianceAssetId">
    <vt:lpwstr/>
  </property>
  <property fmtid="{D5CDD505-2E9C-101B-9397-08002B2CF9AE}" pid="13" name="_ExtendedDescription">
    <vt:lpwstr/>
  </property>
  <property fmtid="{D5CDD505-2E9C-101B-9397-08002B2CF9AE}" pid="14" name="_activity">
    <vt:lpwstr>{"FileActivityType":"9","FileActivityTimeStamp":"2026-01-29T23:44:44.790Z","FileActivityUsersOnPage":[{"DisplayName":"Paul Abad","Id":"paul.abad@elections.govt.nz"},{"DisplayName":"Franklin Zhang","Id":"franklin.zhang@elections.govt.nz"}],"FileActivityNavigationId":null}</vt:lpwstr>
  </property>
  <property fmtid="{D5CDD505-2E9C-101B-9397-08002B2CF9AE}" pid="15" name="TriggerFlowInfo">
    <vt:lpwstr/>
  </property>
</Properties>
</file>